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Instructions" sheetId="1" r:id="rId1"/>
    <sheet name="Basic" sheetId="2" r:id="rId2"/>
    <sheet name="Skills" sheetId="3" r:id="rId3"/>
    <sheet name="Possessions" sheetId="4" r:id="rId4"/>
    <sheet name="Weapons" sheetId="5" r:id="rId5"/>
    <sheet name="Grimoire" sheetId="6" r:id="rId6"/>
    <sheet name="Miscellaneous" sheetId="7" r:id="rId7"/>
    <sheet name="Description" sheetId="8" r:id="rId8"/>
  </sheets>
  <definedNames>
    <definedName name="IQ_Table">'Basic'!$J$166:$K$182</definedName>
    <definedName name="Points_Row">'Basic'!$B$266:$AJ$266</definedName>
    <definedName name="_xlnm.Print_Area" localSheetId="1">'Basic'!$A$1:$Q$52</definedName>
    <definedName name="_xlnm.Print_Area" localSheetId="5">'Grimoire'!$A$1:$K$150</definedName>
    <definedName name="_xlnm.Print_Area" localSheetId="6">'Miscellaneous'!$A$1:$J$55</definedName>
    <definedName name="_xlnm.Print_Area" localSheetId="3">'Possessions'!$A$1:$Q$55</definedName>
    <definedName name="_xlnm.Print_Area" localSheetId="2">'Skills'!$A$1:$Q$55</definedName>
    <definedName name="_xlnm.Print_Area" localSheetId="4">'Weapons'!$A$1:$N$51</definedName>
    <definedName name="_xlnm.Print_Titles" localSheetId="5">'Grimoire'!$1:$3</definedName>
    <definedName name="Skill_Table">'Basic'!$B$266:$AJ$280</definedName>
    <definedName name="ST_table">'Basic'!$B$166:$E$262</definedName>
  </definedNames>
  <calcPr fullCalcOnLoad="1"/>
</workbook>
</file>

<file path=xl/sharedStrings.xml><?xml version="1.0" encoding="utf-8"?>
<sst xmlns="http://schemas.openxmlformats.org/spreadsheetml/2006/main" count="471" uniqueCount="290">
  <si>
    <t>Swing:</t>
  </si>
  <si>
    <t>Thrust:</t>
  </si>
  <si>
    <t>Speed:</t>
  </si>
  <si>
    <t>Initiative:</t>
  </si>
  <si>
    <t>Move:</t>
  </si>
  <si>
    <t>Encumbrance:</t>
  </si>
  <si>
    <t>(x2, -0)</t>
  </si>
  <si>
    <t>(x4, -1)</t>
  </si>
  <si>
    <t>(x6, -2)</t>
  </si>
  <si>
    <t>(x12, -3)</t>
  </si>
  <si>
    <t>Description &amp; Notes:</t>
  </si>
  <si>
    <t>Quirks:</t>
  </si>
  <si>
    <t>Points:</t>
  </si>
  <si>
    <t>Strength</t>
  </si>
  <si>
    <t>Dexterity</t>
  </si>
  <si>
    <t>Intelligence</t>
  </si>
  <si>
    <t>Health</t>
  </si>
  <si>
    <t>None</t>
  </si>
  <si>
    <t>Light</t>
  </si>
  <si>
    <t>Medium</t>
  </si>
  <si>
    <t>Heavy</t>
  </si>
  <si>
    <t>Active Defenses:</t>
  </si>
  <si>
    <t>Dodge:</t>
  </si>
  <si>
    <t>Appearance:</t>
  </si>
  <si>
    <t>Wealth:</t>
  </si>
  <si>
    <t>Status:</t>
  </si>
  <si>
    <t>Reaction Modifiers:</t>
  </si>
  <si>
    <t>1)</t>
  </si>
  <si>
    <t>2)</t>
  </si>
  <si>
    <t>3)</t>
  </si>
  <si>
    <t>4)</t>
  </si>
  <si>
    <t>5)</t>
  </si>
  <si>
    <t>If you can see the text you want to edit, but can't find the cell that contains the text, go to the right or left of the text; it will appear in the formula bar under the toolbar</t>
  </si>
  <si>
    <t>A&amp;D 1</t>
  </si>
  <si>
    <t>A&amp;D 2</t>
  </si>
  <si>
    <t>Attributes</t>
  </si>
  <si>
    <t>Quirks</t>
  </si>
  <si>
    <t>Skills</t>
  </si>
  <si>
    <t>Item</t>
  </si>
  <si>
    <t>Wt.</t>
  </si>
  <si>
    <t>Cost</t>
  </si>
  <si>
    <t>Total weight:</t>
  </si>
  <si>
    <t>Fatigue:</t>
  </si>
  <si>
    <t>Wounds:</t>
  </si>
  <si>
    <t xml:space="preserve">    current</t>
  </si>
  <si>
    <t>Advantages &amp; Disadvantages</t>
  </si>
  <si>
    <t>lb.</t>
  </si>
  <si>
    <t>Spell</t>
  </si>
  <si>
    <t>Class</t>
  </si>
  <si>
    <t>Resist</t>
  </si>
  <si>
    <t>Time</t>
  </si>
  <si>
    <t>Duration</t>
  </si>
  <si>
    <t>Maintain</t>
  </si>
  <si>
    <t>#</t>
  </si>
  <si>
    <t>points</t>
  </si>
  <si>
    <t>Skill</t>
  </si>
  <si>
    <t>To enter text, move the cursor to the cell and type.</t>
  </si>
  <si>
    <t>To edit text, move the cursor to the cell and press F2 or click on the formula bar</t>
  </si>
  <si>
    <t>To overwrite text, move the cursor to the cell and simply type.</t>
  </si>
  <si>
    <t>To correct a mistake, hit [Esc] before moving off the cell; this will undo all changes since you selected the cell.</t>
  </si>
  <si>
    <t>Name</t>
  </si>
  <si>
    <t>Points</t>
  </si>
  <si>
    <t>Description</t>
  </si>
  <si>
    <t>Strength_Table</t>
  </si>
  <si>
    <t>Score</t>
  </si>
  <si>
    <t>Thrust</t>
  </si>
  <si>
    <t>Swing</t>
  </si>
  <si>
    <t>1d-5</t>
  </si>
  <si>
    <t>1d-4</t>
  </si>
  <si>
    <t>1d-3</t>
  </si>
  <si>
    <t>1d-2</t>
  </si>
  <si>
    <t>1d-1</t>
  </si>
  <si>
    <t>1d</t>
  </si>
  <si>
    <t>1d+1</t>
  </si>
  <si>
    <t>1d+2</t>
  </si>
  <si>
    <t>2d-1</t>
  </si>
  <si>
    <t>2d</t>
  </si>
  <si>
    <t>2d+1</t>
  </si>
  <si>
    <t>2d+2</t>
  </si>
  <si>
    <t>3d-1</t>
  </si>
  <si>
    <t>3d</t>
  </si>
  <si>
    <t>3d+1</t>
  </si>
  <si>
    <t>3d+2</t>
  </si>
  <si>
    <t>IQ_Table</t>
  </si>
  <si>
    <t>Filling in the numbers for the characters attribute scores automatically calculated the point cost and figured attributes to the right (Fatigue, Speed, etc.)</t>
  </si>
  <si>
    <t>Name Section:</t>
  </si>
  <si>
    <t>Attributes Section:</t>
  </si>
  <si>
    <t>The Points total will automatically fill in and adjust as you spend points on the character</t>
  </si>
  <si>
    <t>Bonus to Speed:</t>
  </si>
  <si>
    <t>Bonus to Initiative:</t>
  </si>
  <si>
    <t xml:space="preserve">  (Any bonuses the character has from special cases like Combat Reflexes</t>
  </si>
  <si>
    <t xml:space="preserve">  Values filled in these boxes are added to the formulas on the sheet.)</t>
  </si>
  <si>
    <t>Encumbrance Table:</t>
  </si>
  <si>
    <t>Fills automatically once your other attributes are filled in</t>
  </si>
  <si>
    <t>Original point value:</t>
  </si>
  <si>
    <t xml:space="preserve">  (This doesn't affect anything, but it makes keeping track of earned experience easier as the character grows)</t>
  </si>
  <si>
    <t>General Use Notes:</t>
  </si>
  <si>
    <t>This is the total of the "points" column.  It is reproduced under "Notes" on the main sheet and added to the characters total automatically.</t>
  </si>
  <si>
    <t>It is assumed that your character will have five Quirks.  These have been factored into the point totals.  If the character does not have five Quirks, change the point costs next to the blank lines to 0, to correct the totals.</t>
  </si>
  <si>
    <t>Point Totals (under Quirks):</t>
  </si>
  <si>
    <t>Appearance, Wealth, etc.:</t>
  </si>
  <si>
    <t>Fill in descriptions on the lines provided, and enter point costs in the cells with (0.)'s.  These point costs will automatically be added to the character's totals.  Advantages, Disadvantages and Skill work the same way.</t>
  </si>
  <si>
    <t>Total Weight:</t>
  </si>
  <si>
    <t>Each column of weight values totals, then the two are added together here.  This number is then compared to your Encumbrance and Speed values, to determine your Move score</t>
  </si>
  <si>
    <t>Bonus to Hit Points:</t>
  </si>
  <si>
    <t>Bonus to Fatigue:</t>
  </si>
  <si>
    <t xml:space="preserve">  * This value does not increase your Dodge</t>
  </si>
  <si>
    <t>Bonus to Move*:</t>
  </si>
  <si>
    <t>Totals:</t>
  </si>
  <si>
    <t>Total value:</t>
  </si>
  <si>
    <t>Anything in parentheses with a decimal point represents a point value</t>
  </si>
  <si>
    <t xml:space="preserve">Filling in the character's name in the cell that reads [Enter Character Name Here] automatically fills in the name on all sheets.  </t>
  </si>
  <si>
    <t>[Enter Character Name Here]</t>
  </si>
  <si>
    <t>PE</t>
  </si>
  <si>
    <t>PA</t>
  </si>
  <si>
    <t>PH</t>
  </si>
  <si>
    <t>ME</t>
  </si>
  <si>
    <t>MA</t>
  </si>
  <si>
    <t>MH</t>
  </si>
  <si>
    <t>MVH</t>
  </si>
  <si>
    <t>Skill_Table</t>
  </si>
  <si>
    <t>skillname</t>
  </si>
  <si>
    <t>type</t>
  </si>
  <si>
    <t>score</t>
  </si>
  <si>
    <t>test</t>
  </si>
  <si>
    <t>Type</t>
  </si>
  <si>
    <t>For each skill:</t>
  </si>
  <si>
    <t>Enter the skill name on the same line.</t>
  </si>
  <si>
    <t>The score will calculate automatically.</t>
  </si>
  <si>
    <t>pt.</t>
  </si>
  <si>
    <t>VH</t>
  </si>
  <si>
    <t>Level of Magery:</t>
  </si>
  <si>
    <t xml:space="preserve">  If the character is a mage, enter the level of Magery (1, 2, or 3) here.</t>
  </si>
  <si>
    <t>Using the Grimoire sheet:</t>
  </si>
  <si>
    <t>Points in spells:</t>
  </si>
  <si>
    <t>ST:</t>
  </si>
  <si>
    <t>DX:</t>
  </si>
  <si>
    <t>IQ:</t>
  </si>
  <si>
    <t>HT:</t>
  </si>
  <si>
    <t xml:space="preserve">  These bonuses represent whatever attribute points you have that you did not pay points for.</t>
  </si>
  <si>
    <t xml:space="preserve">  For example, in the case of the Elf racial package, you would enter -1 in ST, 1 in IQ, and 1 in DX.</t>
  </si>
  <si>
    <t xml:space="preserve">  For example, your Elf might have a total IQ of 15 listed on the sheet, but because of the 1 bonus point entered here, you would only be charged 45 points, not 60.</t>
  </si>
  <si>
    <t>Free Attribute Bonuses:</t>
  </si>
  <si>
    <t>Instructions for using this workbook</t>
  </si>
  <si>
    <t>To read text (like this) that extends off the edge of the screen, don't scroll the screen, place the cursor on the leftmost cell of the text (the one that's gray on this line), then read in the formula bar under the main toolbar at the top of the Excel window</t>
  </si>
  <si>
    <t>PLEASE VIEW THE "INSTRUCTIONS" SHEET FOR HELPFUL HINTS AND EXPLANATIONS.</t>
  </si>
  <si>
    <t>4d-1</t>
  </si>
  <si>
    <t>4d</t>
  </si>
  <si>
    <t>4d+1</t>
  </si>
  <si>
    <t>5d</t>
  </si>
  <si>
    <t>5d+2</t>
  </si>
  <si>
    <t>6d</t>
  </si>
  <si>
    <t>7d-1</t>
  </si>
  <si>
    <t>7d+1</t>
  </si>
  <si>
    <t>8d</t>
  </si>
  <si>
    <t>8d+2</t>
  </si>
  <si>
    <t>9d</t>
  </si>
  <si>
    <t>9d+2</t>
  </si>
  <si>
    <t>10d</t>
  </si>
  <si>
    <t>10d+2</t>
  </si>
  <si>
    <t>11d</t>
  </si>
  <si>
    <t>4d+2</t>
  </si>
  <si>
    <t>5d-1</t>
  </si>
  <si>
    <t>5d+1</t>
  </si>
  <si>
    <t>6d-1</t>
  </si>
  <si>
    <t>6d+1</t>
  </si>
  <si>
    <t>6d+2</t>
  </si>
  <si>
    <t>8d-1</t>
  </si>
  <si>
    <t>8d+1</t>
  </si>
  <si>
    <t>11d+2</t>
  </si>
  <si>
    <t>12d</t>
  </si>
  <si>
    <t>12d+2</t>
  </si>
  <si>
    <t>13d</t>
  </si>
  <si>
    <t>If you get the error "Locked cells cannot be changed", that means the cell you tried to change probably contains an automated formula and will calculate automatically.</t>
  </si>
  <si>
    <t>Bonus to Dodge:</t>
  </si>
  <si>
    <t>Total points in skills:</t>
  </si>
  <si>
    <t>Enter the skill type (PE, PA, PH, ME, MA, MH, MVH) in the box.  It doesn't matter if it is upper case or not, but do not use slashes (p/e).</t>
  </si>
  <si>
    <t>Using the Miscellaneous sheet:</t>
  </si>
  <si>
    <t>This sheet can be used for listing any abilities that the character has that cost points, like psionics, martial arts maneuvers, super powers, etc.</t>
  </si>
  <si>
    <t>Total points:</t>
  </si>
  <si>
    <t>Parry</t>
  </si>
  <si>
    <t>Damage</t>
  </si>
  <si>
    <t>Wgt.</t>
  </si>
  <si>
    <t>Reach</t>
  </si>
  <si>
    <t>Notes</t>
  </si>
  <si>
    <t>Missile Weapon</t>
  </si>
  <si>
    <t>SS</t>
  </si>
  <si>
    <t>Acc</t>
  </si>
  <si>
    <t>½ Dam</t>
  </si>
  <si>
    <t>Max</t>
  </si>
  <si>
    <t>Shots</t>
  </si>
  <si>
    <t>Rof</t>
  </si>
  <si>
    <t>Rcl</t>
  </si>
  <si>
    <t>Location</t>
  </si>
  <si>
    <t>to hit</t>
  </si>
  <si>
    <t>PD</t>
  </si>
  <si>
    <t>DR</t>
  </si>
  <si>
    <t>Wounds</t>
  </si>
  <si>
    <t>Effects</t>
  </si>
  <si>
    <t>Brain</t>
  </si>
  <si>
    <t>Skull is DR 2.  Dmg past DR is x4.  Dmg &gt; HT/3 stuns, dmg &gt; HT/2 KO’s.</t>
  </si>
  <si>
    <t>Eyes</t>
  </si>
  <si>
    <t>2+ dmg blinds the eye.  Impaling or small missiles go to Brain, no skull DR</t>
  </si>
  <si>
    <t>Nose</t>
  </si>
  <si>
    <t>Roll HT-1 or stuns.  HPT gives +5, LPT gives -1 / pt of dmg.  Miss by 1 hits face.</t>
  </si>
  <si>
    <t>Head/face</t>
  </si>
  <si>
    <t>Swings to Head or Brain that miss by 1 hit Torso.  See also Knockout below.</t>
  </si>
  <si>
    <t>Jaw</t>
  </si>
  <si>
    <t>Roll HT-2 or HT-dmg (whichever is less) or be stunned.  Miss by 1 hits face</t>
  </si>
  <si>
    <t>Neck</t>
  </si>
  <si>
    <t>Crush is x1.5, cut &amp; imp are x2.  Dmg &gt; HT/3 stuns.  Miss by 1 hits Torso.</t>
  </si>
  <si>
    <t>Vitals</t>
  </si>
  <si>
    <t>Impaling or bullets are x3.  Thrusts that miss by 1 hit Torso.  See also Knockout below.</t>
  </si>
  <si>
    <t>Kidneys</t>
  </si>
  <si>
    <t>-4*</t>
  </si>
  <si>
    <t>Crush is x1.5, cut &amp; imp are as Vitals.  *-only from behind, miss by 1 hits Torso.</t>
  </si>
  <si>
    <t>Torso</t>
  </si>
  <si>
    <t>---</t>
  </si>
  <si>
    <t>No special effect</t>
  </si>
  <si>
    <t>Groin</t>
  </si>
  <si>
    <t>Males roll HT-dmg or stuns, roll HT or KO’s.  HPT gives +5.  Miss by 1 hits Leg.</t>
  </si>
  <si>
    <t>R Arm</t>
  </si>
  <si>
    <t>Impaling hits do no extra damage.</t>
  </si>
  <si>
    <t>L Arm</t>
  </si>
  <si>
    <t>R Hand</t>
  </si>
  <si>
    <t>L Hand</t>
  </si>
  <si>
    <t>R Leg</t>
  </si>
  <si>
    <t>L Leg</t>
  </si>
  <si>
    <t>R Foot</t>
  </si>
  <si>
    <t>L Foot</t>
  </si>
  <si>
    <t>Melee Weapon</t>
  </si>
  <si>
    <r>
      <t>Cutting damage</t>
    </r>
    <r>
      <rPr>
        <sz val="10"/>
        <rFont val="Times New Roman"/>
        <family val="1"/>
      </rPr>
      <t>:  Damage that penetrates armor is x1.5, unless the location hit says otherwise</t>
    </r>
  </si>
  <si>
    <r>
      <t>Knockout:</t>
    </r>
    <r>
      <rPr>
        <sz val="10"/>
        <rFont val="Times New Roman"/>
        <family val="1"/>
      </rPr>
      <t xml:space="preserve">  All blows (doing 0 or more dmg) to the Brain, Head, and crushing blows to the Vitals, roll vs. HT or be KO’ed.</t>
    </r>
  </si>
  <si>
    <r>
      <t>Stunning</t>
    </r>
    <r>
      <rPr>
        <sz val="10"/>
        <rFont val="Times New Roman"/>
        <family val="1"/>
      </rPr>
      <t>:  Any blow doing HT/2 or more dmg automatically stuns, roll vs. HT or fall down.</t>
    </r>
  </si>
  <si>
    <r>
      <t>Crippling:</t>
    </r>
    <r>
      <rPr>
        <sz val="10"/>
        <rFont val="Times New Roman"/>
        <family val="1"/>
      </rPr>
      <t xml:space="preserve">  Damage that totals HT/3 to a hand or foot, or HT/2 to an arm or leg will cripple.  Further damage to </t>
    </r>
  </si>
  <si>
    <t>crippled limbs does not come off HT, even if the excess is from the same blow that crippled.</t>
  </si>
  <si>
    <r>
      <t>Impaling damage</t>
    </r>
    <r>
      <rPr>
        <sz val="10"/>
        <rFont val="Times New Roman"/>
        <family val="1"/>
      </rPr>
      <t xml:space="preserve">:  Always does 1 hit of basic damage, regardless of die mods.  Damage that penetrates armor is </t>
    </r>
  </si>
  <si>
    <t xml:space="preserve">normally x2, unless the location hit says otherwise.  </t>
  </si>
  <si>
    <t>Skills Sheet:</t>
  </si>
  <si>
    <t>Basic Sheet:</t>
  </si>
  <si>
    <t>Possessions Sheet:</t>
  </si>
  <si>
    <t>Points in Spells:</t>
  </si>
  <si>
    <t>Grimoire Sheet:</t>
  </si>
  <si>
    <t>Miscellaneous Sheet:</t>
  </si>
  <si>
    <t>Weapons Sheet:</t>
  </si>
  <si>
    <t>Nothing is automated on this sheet, except the character's name.</t>
  </si>
  <si>
    <t xml:space="preserve">  Then enter the total amount for each attribute in the normal place on the sheet.  Points will not be charged for the bonuses you enter here.</t>
  </si>
  <si>
    <t>exp.:</t>
  </si>
  <si>
    <t>These adjust automatically wherever you add or subtract points from the character.  There is no need to touch these.  Totals are included for the Grimoire and Maneuvers sheets, that appear when points are added to those sheets.  A&amp;D 1 and 2 refer to the first and second columns of Advantages and Disadvantages, kept separate so that you can use one for Ads and one for Disads, for example.</t>
  </si>
  <si>
    <t>Enter the amount the item is worth in the Cost column, the two columns will be totaled, then added together here.  This is primarily useful when buying gear for a new character, but is also handy when keeping track of multiple currencies.</t>
  </si>
  <si>
    <t>If the skill is based on Health, add "HT" to the end of the skill type:  PHHT for Physical Hard based on Health, MVHHT for Mental Very Hard based on Health, etc.</t>
  </si>
  <si>
    <t>If a skill is unusual (native language,  defaulted from another skill, etc.), calculate the skill manually and type the number directly into the Type box, instead of the skill type.  This number will show up in the score box.</t>
  </si>
  <si>
    <t>Enter the points put into the skill in the Points column.  Enter 0 for a default skill.  As your character gains experience, you can even enter point levels in skills that are "partway" to their next level.  This way, if you need 16 points to get Broadsword-14, but you only type 15.5 points in the skill, it will still show skill 13 until you get that last half-point.</t>
  </si>
  <si>
    <t>PEHT</t>
  </si>
  <si>
    <t>PAHT</t>
  </si>
  <si>
    <t>PHHT</t>
  </si>
  <si>
    <t>MEHT</t>
  </si>
  <si>
    <t>MAHT</t>
  </si>
  <si>
    <t>MHHT</t>
  </si>
  <si>
    <t>MVHHT</t>
  </si>
  <si>
    <t>GURPS® is a trademark of Steve Jackson Games Incorporated, used by permission.  All rights reserved.</t>
  </si>
  <si>
    <t>The GURPS® game is copyright© 1999 by Steve Jackson Games Incorporated.  This program includes copyrighted material from the GURPS® game, which is used by permission of Steve Jackson Games Incorporated.  All rights reserved by Steve Jackson Games Incorporated.</t>
  </si>
  <si>
    <t>Skill Bonuses:</t>
  </si>
  <si>
    <t>It is impossible to predict all of the ways in which a skill level can be modified (Specialization, Racial bonuses, etc.).  To accommodate this, the column immediately to the left of the skill level column has been formatted to allow entry of skill bonuses there.  An example:</t>
  </si>
  <si>
    <t>Thaumatology</t>
  </si>
  <si>
    <t>(+3 from Magery)</t>
  </si>
  <si>
    <t>In this way, it is not necessary to override the skill level formula each time a skill is modified.  It is recommended that reaction bonuses (Charisma, Appearance, etc.) be noted next to social skills that need them, for easy reference.</t>
  </si>
  <si>
    <t>Skill Bonus</t>
  </si>
  <si>
    <t>Printing the grimoire sheet:</t>
  </si>
  <si>
    <t>Unlike the others, this sheet is three pages long, not one.  If you have not used all three pages, you may want to specify only the pages you have used when you print.</t>
  </si>
  <si>
    <t>Sketch or picture:</t>
  </si>
  <si>
    <t>Build:</t>
  </si>
  <si>
    <t>Height:</t>
  </si>
  <si>
    <t>Weight:</t>
  </si>
  <si>
    <t>Skin:</t>
  </si>
  <si>
    <t>Hair:</t>
  </si>
  <si>
    <t>Eyes:</t>
  </si>
  <si>
    <t>Face:</t>
  </si>
  <si>
    <t>Miscellaneous Notes:</t>
  </si>
  <si>
    <t>Quirks (duplicated from Basic sheet):</t>
  </si>
  <si>
    <t>Bearing and Demeanor:</t>
  </si>
  <si>
    <t>Enter the number of points spent on each spell in the "pt." column.  If a given spell is M/VH, put an "x" in the "VH" column.  The spell skill will then automatically calculate.  Any number you enter in the Skill Bonus column (positive or negative) will be added (or subtracted) from the skill for that spell.  Use this column if you have Aspected Magery, or particular bonuses for specific spells.  Since this column is often not used, it is not printed.  The rest of the columns are simply text for your reference.</t>
  </si>
  <si>
    <t>Description and History Sheet:</t>
  </si>
  <si>
    <t>This sheet is left unprotected so that you it can be formatted and a picture can be added.</t>
  </si>
  <si>
    <t>Entering comments:  If you wish to add notes to a spell, as in when the spell has complex casting costs, leave the line below the spell blank and enter the comments in the "VH" column.  This column is very narrow, but text you enter will spill over the cells to the right, and will be italic to distinguish it from the spells above and below.  As an example:</t>
  </si>
  <si>
    <t>Shape Stone</t>
  </si>
  <si>
    <t>Reg</t>
  </si>
  <si>
    <t>Triple cost to shape stone that has already been cut or worked.</t>
  </si>
  <si>
    <t>Walk Through Earth</t>
  </si>
  <si>
    <t>Childhood, Family, History, Career, and Ambitions: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</si>
</sst>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Red]\(#,##0\)"/>
    <numFmt numFmtId="166" formatCode="\(#,##0.#\);[Red]\(#,##0.#\)"/>
    <numFmt numFmtId="167" formatCode="\(#,##0.#\);[Red]\(\-#,##0.#\)"/>
    <numFmt numFmtId="168" formatCode="\(#,##0.#\);\(\-#,##0.#\)"/>
    <numFmt numFmtId="169" formatCode="\(0\)"/>
    <numFmt numFmtId="170" formatCode="&quot;[&quot;0&quot;]&quot;"/>
    <numFmt numFmtId="171" formatCode="#.##"/>
    <numFmt numFmtId="172" formatCode="0.0"/>
    <numFmt numFmtId="173" formatCode="#.#"/>
    <numFmt numFmtId="174" formatCode="\(#.#\)"/>
    <numFmt numFmtId="175" formatCode="&quot;$&quot;#,##0.00"/>
    <numFmt numFmtId="176" formatCode="&quot;$&quot;#,##0"/>
    <numFmt numFmtId="177" formatCode="&quot;$&quot;#.##"/>
    <numFmt numFmtId="178" formatCode="&quot;$&quot;?.??"/>
    <numFmt numFmtId="179" formatCode="&quot;$&quot;#,###.##"/>
    <numFmt numFmtId="180" formatCode="&quot;$&quot;#,##0.##"/>
    <numFmt numFmtId="181" formatCode="0.#"/>
    <numFmt numFmtId="182" formatCode="&quot;$&quot;#.#\3"/>
  </numFmts>
  <fonts count="16">
    <font>
      <sz val="10"/>
      <name val="Arial"/>
      <family val="0"/>
    </font>
    <font>
      <sz val="10"/>
      <name val="Times New Roman"/>
      <family val="1"/>
    </font>
    <font>
      <b/>
      <sz val="10"/>
      <name val="Times New Roman"/>
      <family val="1"/>
    </font>
    <font>
      <b/>
      <sz val="18"/>
      <name val="Times New Roman"/>
      <family val="1"/>
    </font>
    <font>
      <b/>
      <sz val="12"/>
      <name val="Times New Roman"/>
      <family val="1"/>
    </font>
    <font>
      <b/>
      <i/>
      <sz val="10"/>
      <name val="Times New Roman"/>
      <family val="1"/>
    </font>
    <font>
      <b/>
      <sz val="14"/>
      <name val="Times New Roman"/>
      <family val="1"/>
    </font>
    <font>
      <b/>
      <i/>
      <sz val="16"/>
      <name val="Arial"/>
      <family val="2"/>
    </font>
    <font>
      <sz val="8"/>
      <name val="Times New Roman"/>
      <family val="1"/>
    </font>
    <font>
      <b/>
      <i/>
      <u val="single"/>
      <sz val="14"/>
      <name val="Times New Roman"/>
      <family val="1"/>
    </font>
    <font>
      <b/>
      <i/>
      <sz val="16"/>
      <name val="Times New Roman"/>
      <family val="1"/>
    </font>
    <font>
      <b/>
      <sz val="8"/>
      <name val="Times New Roman"/>
      <family val="1"/>
    </font>
    <font>
      <b/>
      <sz val="6"/>
      <name val="Times New Roman"/>
      <family val="1"/>
    </font>
    <font>
      <sz val="8"/>
      <name val="Arial"/>
      <family val="0"/>
    </font>
    <font>
      <b/>
      <i/>
      <u val="single"/>
      <sz val="16"/>
      <name val="Times New Roman"/>
      <family val="1"/>
    </font>
    <font>
      <i/>
      <sz val="10"/>
      <name val="Times New Roman"/>
      <family val="1"/>
    </font>
  </fonts>
  <fills count="3">
    <fill>
      <patternFill/>
    </fill>
    <fill>
      <patternFill patternType="gray125"/>
    </fill>
    <fill>
      <patternFill patternType="solid">
        <fgColor indexed="22"/>
        <bgColor indexed="64"/>
      </patternFill>
    </fill>
  </fills>
  <borders count="76">
    <border>
      <left/>
      <right/>
      <top/>
      <bottom/>
      <diagonal/>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hair"/>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hair"/>
      <right style="medium"/>
      <top style="hair"/>
      <bottom style="hair"/>
    </border>
    <border>
      <left style="hair"/>
      <right>
        <color indexed="63"/>
      </right>
      <top style="hair"/>
      <bottom style="hair"/>
    </border>
    <border>
      <left>
        <color indexed="63"/>
      </left>
      <right style="hair"/>
      <top style="hair"/>
      <bottom style="hair"/>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hair"/>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hair"/>
      <bottom>
        <color indexed="63"/>
      </bottom>
    </border>
    <border>
      <left style="hair"/>
      <right style="hair"/>
      <top style="hair"/>
      <bottom style="medium"/>
    </border>
    <border>
      <left style="hair"/>
      <right style="medium"/>
      <top style="hair"/>
      <bottom style="medium"/>
    </border>
    <border>
      <left style="medium"/>
      <right style="thin"/>
      <top style="thin"/>
      <bottom style="thin"/>
    </border>
    <border>
      <left>
        <color indexed="63"/>
      </left>
      <right style="medium"/>
      <top style="thin"/>
      <bottom style="thin"/>
    </border>
    <border>
      <left>
        <color indexed="63"/>
      </left>
      <right style="medium"/>
      <top style="medium"/>
      <bottom style="hair"/>
    </border>
    <border>
      <left style="hair"/>
      <right style="hair"/>
      <top>
        <color indexed="63"/>
      </top>
      <bottom style="hair"/>
    </border>
    <border>
      <left style="hair"/>
      <right style="hair"/>
      <top style="thin"/>
      <bottom style="hair"/>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style="hair"/>
      <right style="hair"/>
      <top style="hair"/>
      <bottom style="thin"/>
    </border>
    <border>
      <left style="medium"/>
      <right style="hair"/>
      <top>
        <color indexed="63"/>
      </top>
      <bottom style="hair"/>
    </border>
    <border>
      <left>
        <color indexed="63"/>
      </left>
      <right style="medium"/>
      <top style="hair"/>
      <bottom>
        <color indexed="63"/>
      </bottom>
    </border>
    <border>
      <left style="thin"/>
      <right style="medium"/>
      <top style="thin"/>
      <bottom style="thin"/>
    </border>
    <border>
      <left style="hair"/>
      <right style="medium"/>
      <top style="hair"/>
      <bottom>
        <color indexed="63"/>
      </bottom>
    </border>
    <border>
      <left style="medium"/>
      <right style="thin"/>
      <top style="thin"/>
      <bottom>
        <color indexed="63"/>
      </bottom>
    </border>
    <border>
      <left>
        <color indexed="63"/>
      </left>
      <right style="medium"/>
      <top style="thin"/>
      <bottom>
        <color indexed="63"/>
      </bottom>
    </border>
    <border>
      <left style="medium"/>
      <right style="hair"/>
      <top style="thin"/>
      <bottom style="hair"/>
    </border>
    <border>
      <left>
        <color indexed="63"/>
      </left>
      <right style="medium"/>
      <top style="thin"/>
      <bottom style="hair"/>
    </border>
    <border>
      <left style="medium"/>
      <right style="hair"/>
      <top style="hair"/>
      <bottom style="hair"/>
    </border>
    <border>
      <left style="medium"/>
      <right style="hair"/>
      <top style="hair"/>
      <bottom style="medium"/>
    </border>
    <border>
      <left style="hair"/>
      <right>
        <color indexed="63"/>
      </right>
      <top>
        <color indexed="63"/>
      </top>
      <bottom style="hair"/>
    </border>
    <border>
      <left style="hair"/>
      <right>
        <color indexed="63"/>
      </right>
      <top style="hair"/>
      <bottom style="medium"/>
    </border>
    <border>
      <left style="hair"/>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thin"/>
      <bottom style="hair"/>
    </border>
    <border>
      <left style="medium"/>
      <right>
        <color indexed="63"/>
      </right>
      <top style="hair"/>
      <bottom>
        <color indexed="63"/>
      </bottom>
    </border>
    <border>
      <left>
        <color indexed="63"/>
      </left>
      <right style="hair"/>
      <top style="hair"/>
      <bottom>
        <color indexed="63"/>
      </bottom>
    </border>
    <border>
      <left style="medium"/>
      <right>
        <color indexed="63"/>
      </right>
      <top style="thin"/>
      <bottom style="thin"/>
    </border>
    <border>
      <left style="medium"/>
      <right>
        <color indexed="63"/>
      </right>
      <top style="thin"/>
      <bottom style="hair"/>
    </border>
    <border>
      <left style="medium"/>
      <right>
        <color indexed="63"/>
      </right>
      <top style="hair"/>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2">
    <xf numFmtId="0" fontId="0" fillId="0" borderId="0" xfId="0" applyAlignment="1">
      <alignment/>
    </xf>
    <xf numFmtId="168" fontId="1" fillId="0" borderId="1" xfId="0" applyNumberFormat="1" applyFont="1" applyBorder="1" applyAlignment="1" applyProtection="1">
      <alignment horizontal="center"/>
      <protection locked="0"/>
    </xf>
    <xf numFmtId="168" fontId="1" fillId="0" borderId="0" xfId="0" applyNumberFormat="1" applyFont="1" applyBorder="1" applyAlignment="1" applyProtection="1">
      <alignment horizontal="center"/>
      <protection locked="0"/>
    </xf>
    <xf numFmtId="168" fontId="1" fillId="0" borderId="2" xfId="0" applyNumberFormat="1" applyFont="1" applyBorder="1" applyAlignment="1" applyProtection="1">
      <alignment horizontal="center"/>
      <protection locked="0"/>
    </xf>
    <xf numFmtId="49" fontId="1" fillId="0" borderId="0" xfId="0" applyNumberFormat="1" applyFont="1" applyBorder="1" applyAlignment="1" applyProtection="1">
      <alignment/>
      <protection locked="0"/>
    </xf>
    <xf numFmtId="168" fontId="1" fillId="0" borderId="3" xfId="0" applyNumberFormat="1" applyFont="1" applyBorder="1" applyAlignment="1" applyProtection="1">
      <alignment horizontal="center"/>
      <protection locked="0"/>
    </xf>
    <xf numFmtId="168" fontId="1" fillId="0" borderId="4" xfId="0" applyNumberFormat="1" applyFont="1" applyBorder="1" applyAlignment="1" applyProtection="1">
      <alignment horizontal="center"/>
      <protection locked="0"/>
    </xf>
    <xf numFmtId="168" fontId="1" fillId="0" borderId="0" xfId="0" applyNumberFormat="1" applyFont="1" applyBorder="1" applyAlignment="1" applyProtection="1">
      <alignment horizontal="center"/>
      <protection/>
    </xf>
    <xf numFmtId="168" fontId="1" fillId="0" borderId="3" xfId="0" applyNumberFormat="1" applyFont="1" applyBorder="1" applyAlignment="1" applyProtection="1">
      <alignment horizontal="center"/>
      <protection/>
    </xf>
    <xf numFmtId="0" fontId="1" fillId="2" borderId="0" xfId="0" applyFont="1" applyFill="1" applyBorder="1" applyAlignment="1" applyProtection="1">
      <alignment/>
      <protection locked="0"/>
    </xf>
    <xf numFmtId="0" fontId="3" fillId="0" borderId="5" xfId="0" applyFont="1" applyBorder="1" applyAlignment="1" applyProtection="1">
      <alignment/>
      <protection locked="0"/>
    </xf>
    <xf numFmtId="0" fontId="1" fillId="0" borderId="5" xfId="0" applyFont="1" applyBorder="1" applyAlignment="1" applyProtection="1">
      <alignment/>
      <protection locked="0"/>
    </xf>
    <xf numFmtId="0" fontId="4" fillId="0" borderId="5" xfId="0" applyFont="1" applyBorder="1" applyAlignment="1" applyProtection="1">
      <alignment/>
      <protection locked="0"/>
    </xf>
    <xf numFmtId="0" fontId="4" fillId="0" borderId="6" xfId="0" applyFont="1" applyBorder="1" applyAlignment="1" applyProtection="1">
      <alignment/>
      <protection locked="0"/>
    </xf>
    <xf numFmtId="49" fontId="1" fillId="0" borderId="7" xfId="0" applyNumberFormat="1" applyFont="1" applyBorder="1" applyAlignment="1" applyProtection="1">
      <alignment/>
      <protection locked="0"/>
    </xf>
    <xf numFmtId="49" fontId="1" fillId="0" borderId="8" xfId="0" applyNumberFormat="1" applyFont="1" applyBorder="1" applyAlignment="1" applyProtection="1">
      <alignment/>
      <protection locked="0"/>
    </xf>
    <xf numFmtId="49" fontId="1" fillId="0" borderId="5" xfId="0" applyNumberFormat="1" applyFont="1" applyBorder="1" applyAlignment="1" applyProtection="1">
      <alignment/>
      <protection locked="0"/>
    </xf>
    <xf numFmtId="49" fontId="1" fillId="0" borderId="9" xfId="0" applyNumberFormat="1" applyFont="1" applyBorder="1" applyAlignment="1" applyProtection="1">
      <alignment/>
      <protection locked="0"/>
    </xf>
    <xf numFmtId="49" fontId="1" fillId="0" borderId="6" xfId="0" applyNumberFormat="1" applyFont="1" applyBorder="1" applyAlignment="1" applyProtection="1">
      <alignment/>
      <protection locked="0"/>
    </xf>
    <xf numFmtId="49" fontId="1" fillId="0" borderId="10" xfId="0" applyNumberFormat="1" applyFont="1" applyBorder="1" applyAlignment="1" applyProtection="1">
      <alignment/>
      <protection locked="0"/>
    </xf>
    <xf numFmtId="49" fontId="1" fillId="0" borderId="11" xfId="0" applyNumberFormat="1" applyFont="1" applyBorder="1" applyAlignment="1" applyProtection="1">
      <alignment/>
      <protection locked="0"/>
    </xf>
    <xf numFmtId="49" fontId="1" fillId="0" borderId="12"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1" fillId="0" borderId="14" xfId="0" applyNumberFormat="1" applyFont="1" applyBorder="1" applyAlignment="1" applyProtection="1">
      <alignment/>
      <protection locked="0"/>
    </xf>
    <xf numFmtId="0" fontId="1" fillId="0" borderId="0" xfId="0" applyFont="1" applyBorder="1" applyAlignment="1" applyProtection="1">
      <alignment/>
      <protection/>
    </xf>
    <xf numFmtId="0" fontId="1" fillId="0" borderId="0" xfId="0" applyFont="1" applyBorder="1" applyAlignment="1" applyProtection="1">
      <alignment horizontal="right"/>
      <protection/>
    </xf>
    <xf numFmtId="168" fontId="1" fillId="0" borderId="5" xfId="0" applyNumberFormat="1" applyFont="1" applyBorder="1" applyAlignment="1" applyProtection="1">
      <alignment horizontal="center"/>
      <protection/>
    </xf>
    <xf numFmtId="0" fontId="1" fillId="0" borderId="0" xfId="0" applyFont="1" applyAlignment="1" applyProtection="1">
      <alignment horizontal="center"/>
      <protection/>
    </xf>
    <xf numFmtId="0" fontId="6" fillId="0" borderId="0" xfId="0" applyFont="1" applyAlignment="1" applyProtection="1">
      <alignment/>
      <protection/>
    </xf>
    <xf numFmtId="0" fontId="1" fillId="0" borderId="0" xfId="0" applyFont="1" applyAlignment="1" applyProtection="1">
      <alignment/>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0" xfId="0" applyFont="1" applyAlignment="1" applyProtection="1">
      <alignment/>
      <protection/>
    </xf>
    <xf numFmtId="173" fontId="1" fillId="0" borderId="0" xfId="0" applyNumberFormat="1" applyFont="1" applyBorder="1" applyAlignment="1" applyProtection="1">
      <alignment horizontal="center"/>
      <protection locked="0"/>
    </xf>
    <xf numFmtId="173" fontId="1" fillId="0" borderId="3" xfId="0" applyNumberFormat="1" applyFont="1" applyBorder="1" applyAlignment="1" applyProtection="1">
      <alignment horizontal="center"/>
      <protection locked="0"/>
    </xf>
    <xf numFmtId="49" fontId="1" fillId="0" borderId="4" xfId="0" applyNumberFormat="1" applyFont="1" applyBorder="1" applyAlignment="1" applyProtection="1">
      <alignment/>
      <protection locked="0"/>
    </xf>
    <xf numFmtId="49" fontId="1" fillId="0" borderId="6" xfId="0" applyNumberFormat="1" applyFont="1" applyBorder="1" applyAlignment="1" applyProtection="1">
      <alignment horizontal="right"/>
      <protection locked="0"/>
    </xf>
    <xf numFmtId="49" fontId="1" fillId="0" borderId="6" xfId="0" applyNumberFormat="1" applyFont="1" applyBorder="1" applyAlignment="1" applyProtection="1">
      <alignment horizontal="center"/>
      <protection locked="0"/>
    </xf>
    <xf numFmtId="49" fontId="1" fillId="0" borderId="11" xfId="0" applyNumberFormat="1" applyFont="1" applyBorder="1" applyAlignment="1" applyProtection="1">
      <alignment horizontal="right"/>
      <protection locked="0"/>
    </xf>
    <xf numFmtId="49" fontId="1" fillId="0" borderId="11" xfId="0" applyNumberFormat="1" applyFont="1" applyBorder="1" applyAlignment="1" applyProtection="1">
      <alignment horizontal="center"/>
      <protection locked="0"/>
    </xf>
    <xf numFmtId="168" fontId="1" fillId="0" borderId="18" xfId="0" applyNumberFormat="1" applyFont="1" applyBorder="1" applyAlignment="1" applyProtection="1">
      <alignment horizontal="center"/>
      <protection locked="0"/>
    </xf>
    <xf numFmtId="168" fontId="1" fillId="0" borderId="19" xfId="0" applyNumberFormat="1" applyFont="1" applyBorder="1" applyAlignment="1" applyProtection="1">
      <alignment horizontal="center"/>
      <protection locked="0"/>
    </xf>
    <xf numFmtId="49" fontId="1" fillId="0" borderId="18" xfId="0" applyNumberFormat="1" applyFont="1" applyBorder="1" applyAlignment="1" applyProtection="1">
      <alignment horizontal="left"/>
      <protection locked="0"/>
    </xf>
    <xf numFmtId="177" fontId="1" fillId="0" borderId="18" xfId="0" applyNumberFormat="1" applyFont="1" applyBorder="1" applyAlignment="1" applyProtection="1">
      <alignment/>
      <protection locked="0"/>
    </xf>
    <xf numFmtId="0" fontId="1" fillId="0" borderId="0" xfId="0" applyNumberFormat="1" applyFont="1" applyAlignment="1" applyProtection="1">
      <alignment horizontal="center"/>
      <protection/>
    </xf>
    <xf numFmtId="0" fontId="2" fillId="0" borderId="16" xfId="0" applyNumberFormat="1" applyFont="1" applyBorder="1" applyAlignment="1" applyProtection="1">
      <alignment horizontal="center"/>
      <protection/>
    </xf>
    <xf numFmtId="0" fontId="2" fillId="0" borderId="16" xfId="0" applyFont="1" applyBorder="1" applyAlignment="1" applyProtection="1">
      <alignment horizontal="center" wrapText="1"/>
      <protection/>
    </xf>
    <xf numFmtId="49" fontId="1" fillId="0" borderId="20" xfId="0" applyNumberFormat="1" applyFont="1" applyBorder="1" applyAlignment="1" applyProtection="1">
      <alignment/>
      <protection locked="0"/>
    </xf>
    <xf numFmtId="0" fontId="0" fillId="0" borderId="0" xfId="0" applyFill="1" applyAlignment="1">
      <alignment/>
    </xf>
    <xf numFmtId="177" fontId="1" fillId="0" borderId="21" xfId="0" applyNumberFormat="1" applyFont="1" applyBorder="1" applyAlignment="1" applyProtection="1">
      <alignment/>
      <protection locked="0"/>
    </xf>
    <xf numFmtId="0" fontId="1" fillId="0" borderId="5" xfId="0" applyFont="1" applyBorder="1" applyAlignment="1" applyProtection="1">
      <alignment/>
      <protection/>
    </xf>
    <xf numFmtId="0" fontId="4" fillId="0" borderId="5" xfId="0" applyFont="1" applyBorder="1" applyAlignment="1" applyProtection="1">
      <alignment horizontal="right"/>
      <protection/>
    </xf>
    <xf numFmtId="0" fontId="1" fillId="2" borderId="0" xfId="0" applyFont="1" applyFill="1" applyBorder="1" applyAlignment="1" applyProtection="1">
      <alignment/>
      <protection/>
    </xf>
    <xf numFmtId="0" fontId="2" fillId="2" borderId="0" xfId="0" applyFont="1" applyFill="1" applyBorder="1" applyAlignment="1" applyProtection="1">
      <alignment/>
      <protection/>
    </xf>
    <xf numFmtId="0" fontId="1" fillId="2" borderId="0" xfId="0" applyFont="1" applyFill="1" applyAlignment="1" applyProtection="1">
      <alignment/>
      <protection/>
    </xf>
    <xf numFmtId="0" fontId="1" fillId="2" borderId="22" xfId="0" applyFont="1" applyFill="1" applyBorder="1" applyAlignment="1" applyProtection="1">
      <alignment/>
      <protection/>
    </xf>
    <xf numFmtId="0" fontId="2" fillId="2" borderId="0" xfId="0" applyFont="1" applyFill="1" applyAlignment="1" applyProtection="1">
      <alignment/>
      <protection/>
    </xf>
    <xf numFmtId="0" fontId="5" fillId="2" borderId="0" xfId="0" applyFont="1" applyFill="1" applyAlignment="1" applyProtection="1">
      <alignment/>
      <protection/>
    </xf>
    <xf numFmtId="0" fontId="4" fillId="0" borderId="23" xfId="0" applyFont="1" applyBorder="1" applyAlignment="1" applyProtection="1">
      <alignment/>
      <protection/>
    </xf>
    <xf numFmtId="0" fontId="1" fillId="0" borderId="24" xfId="0" applyFont="1" applyBorder="1" applyAlignment="1" applyProtection="1">
      <alignment/>
      <protection/>
    </xf>
    <xf numFmtId="168" fontId="1" fillId="0" borderId="1" xfId="0" applyNumberFormat="1" applyFont="1" applyBorder="1" applyAlignment="1" applyProtection="1">
      <alignment horizontal="center"/>
      <protection/>
    </xf>
    <xf numFmtId="0" fontId="2" fillId="0" borderId="25" xfId="0" applyFont="1" applyBorder="1" applyAlignment="1" applyProtection="1">
      <alignment/>
      <protection/>
    </xf>
    <xf numFmtId="0" fontId="1" fillId="0" borderId="7" xfId="0" applyFont="1" applyBorder="1" applyAlignment="1" applyProtection="1">
      <alignment/>
      <protection/>
    </xf>
    <xf numFmtId="1" fontId="1" fillId="0" borderId="7" xfId="0" applyNumberFormat="1" applyFont="1" applyBorder="1" applyAlignment="1" applyProtection="1">
      <alignment horizontal="left"/>
      <protection/>
    </xf>
    <xf numFmtId="49" fontId="2" fillId="0" borderId="7" xfId="0" applyNumberFormat="1" applyFont="1" applyBorder="1" applyAlignment="1" applyProtection="1">
      <alignment/>
      <protection/>
    </xf>
    <xf numFmtId="49" fontId="1" fillId="0" borderId="7" xfId="0" applyNumberFormat="1" applyFont="1" applyBorder="1" applyAlignment="1" applyProtection="1">
      <alignment/>
      <protection/>
    </xf>
    <xf numFmtId="49" fontId="2" fillId="0" borderId="7" xfId="0" applyNumberFormat="1" applyFont="1" applyBorder="1" applyAlignment="1" applyProtection="1">
      <alignment horizontal="right"/>
      <protection/>
    </xf>
    <xf numFmtId="0" fontId="4" fillId="0" borderId="26" xfId="0" applyFont="1" applyBorder="1" applyAlignment="1" applyProtection="1">
      <alignment/>
      <protection/>
    </xf>
    <xf numFmtId="0" fontId="2" fillId="0" borderId="9" xfId="0" applyFont="1" applyBorder="1" applyAlignment="1" applyProtection="1">
      <alignment/>
      <protection/>
    </xf>
    <xf numFmtId="0" fontId="1" fillId="0" borderId="6" xfId="0" applyFont="1" applyBorder="1" applyAlignment="1" applyProtection="1">
      <alignment/>
      <protection/>
    </xf>
    <xf numFmtId="2" fontId="1" fillId="0" borderId="6" xfId="0" applyNumberFormat="1" applyFont="1" applyBorder="1" applyAlignment="1" applyProtection="1">
      <alignment horizontal="left"/>
      <protection/>
    </xf>
    <xf numFmtId="0" fontId="2" fillId="0" borderId="6" xfId="0" applyFont="1" applyBorder="1" applyAlignment="1" applyProtection="1">
      <alignment/>
      <protection/>
    </xf>
    <xf numFmtId="1" fontId="1" fillId="0" borderId="6" xfId="0" applyNumberFormat="1" applyFont="1" applyBorder="1" applyAlignment="1" applyProtection="1">
      <alignment/>
      <protection/>
    </xf>
    <xf numFmtId="0" fontId="1" fillId="0" borderId="13" xfId="0" applyFont="1" applyBorder="1" applyAlignment="1" applyProtection="1">
      <alignment/>
      <protection/>
    </xf>
    <xf numFmtId="1" fontId="1" fillId="0" borderId="6" xfId="0" applyNumberFormat="1" applyFont="1" applyBorder="1" applyAlignment="1" applyProtection="1">
      <alignment horizontal="left"/>
      <protection/>
    </xf>
    <xf numFmtId="0" fontId="4" fillId="0" borderId="27" xfId="0" applyFont="1" applyBorder="1" applyAlignment="1" applyProtection="1">
      <alignment/>
      <protection/>
    </xf>
    <xf numFmtId="0" fontId="1" fillId="0" borderId="4" xfId="0" applyFont="1" applyBorder="1" applyAlignment="1" applyProtection="1">
      <alignment/>
      <protection/>
    </xf>
    <xf numFmtId="168" fontId="1" fillId="0" borderId="2" xfId="0" applyNumberFormat="1" applyFont="1" applyBorder="1" applyAlignment="1" applyProtection="1">
      <alignment horizontal="center"/>
      <protection/>
    </xf>
    <xf numFmtId="0" fontId="4" fillId="0" borderId="23" xfId="0" applyFont="1" applyBorder="1" applyAlignment="1" applyProtection="1">
      <alignment horizontal="centerContinuous"/>
      <protection/>
    </xf>
    <xf numFmtId="0" fontId="4" fillId="0" borderId="24" xfId="0" applyFont="1" applyBorder="1" applyAlignment="1" applyProtection="1">
      <alignment horizontal="centerContinuous"/>
      <protection/>
    </xf>
    <xf numFmtId="0" fontId="4" fillId="0" borderId="1" xfId="0" applyFont="1" applyBorder="1" applyAlignment="1" applyProtection="1">
      <alignment horizontal="centerContinuous"/>
      <protection/>
    </xf>
    <xf numFmtId="49" fontId="4" fillId="0" borderId="23" xfId="0" applyNumberFormat="1" applyFont="1" applyBorder="1" applyAlignment="1" applyProtection="1">
      <alignment horizontal="centerContinuous"/>
      <protection/>
    </xf>
    <xf numFmtId="49" fontId="4" fillId="0" borderId="24" xfId="0" applyNumberFormat="1" applyFont="1" applyBorder="1" applyAlignment="1" applyProtection="1">
      <alignment horizontal="centerContinuous"/>
      <protection/>
    </xf>
    <xf numFmtId="49" fontId="4" fillId="0" borderId="1" xfId="0" applyNumberFormat="1" applyFont="1" applyBorder="1" applyAlignment="1" applyProtection="1">
      <alignment horizontal="centerContinuous"/>
      <protection/>
    </xf>
    <xf numFmtId="49" fontId="4" fillId="0" borderId="23" xfId="0" applyNumberFormat="1" applyFont="1" applyBorder="1" applyAlignment="1" applyProtection="1">
      <alignment/>
      <protection/>
    </xf>
    <xf numFmtId="49" fontId="1" fillId="0" borderId="24" xfId="0" applyNumberFormat="1" applyFont="1" applyBorder="1" applyAlignment="1" applyProtection="1">
      <alignment/>
      <protection/>
    </xf>
    <xf numFmtId="166" fontId="2" fillId="2" borderId="0" xfId="0" applyNumberFormat="1" applyFont="1" applyFill="1" applyAlignment="1" applyProtection="1">
      <alignment/>
      <protection/>
    </xf>
    <xf numFmtId="0" fontId="5" fillId="0" borderId="26" xfId="0" applyFont="1" applyBorder="1" applyAlignment="1" applyProtection="1">
      <alignment/>
      <protection/>
    </xf>
    <xf numFmtId="0" fontId="1" fillId="0" borderId="0" xfId="0" applyFont="1" applyBorder="1" applyAlignment="1" applyProtection="1" quotePrefix="1">
      <alignment horizontal="right"/>
      <protection/>
    </xf>
    <xf numFmtId="0" fontId="1" fillId="0" borderId="3" xfId="0" applyFont="1" applyBorder="1" applyAlignment="1" applyProtection="1">
      <alignment horizontal="center"/>
      <protection/>
    </xf>
    <xf numFmtId="49" fontId="2" fillId="0" borderId="26" xfId="0" applyNumberFormat="1" applyFont="1" applyBorder="1" applyAlignment="1" applyProtection="1">
      <alignment/>
      <protection/>
    </xf>
    <xf numFmtId="1" fontId="1" fillId="0" borderId="5" xfId="0" applyNumberFormat="1" applyFont="1" applyBorder="1" applyAlignment="1" applyProtection="1">
      <alignment/>
      <protection/>
    </xf>
    <xf numFmtId="49" fontId="4" fillId="0" borderId="26" xfId="0" applyNumberFormat="1" applyFont="1" applyBorder="1" applyAlignment="1" applyProtection="1">
      <alignment/>
      <protection/>
    </xf>
    <xf numFmtId="49" fontId="1" fillId="0" borderId="0" xfId="0" applyNumberFormat="1" applyFont="1" applyBorder="1" applyAlignment="1" applyProtection="1">
      <alignment/>
      <protection/>
    </xf>
    <xf numFmtId="166" fontId="1" fillId="2" borderId="0" xfId="0" applyNumberFormat="1" applyFont="1" applyFill="1" applyAlignment="1" applyProtection="1">
      <alignment/>
      <protection/>
    </xf>
    <xf numFmtId="0" fontId="5" fillId="0" borderId="27" xfId="0" applyFont="1" applyBorder="1" applyAlignment="1" applyProtection="1">
      <alignment horizontal="left"/>
      <protection/>
    </xf>
    <xf numFmtId="181" fontId="1" fillId="0" borderId="2" xfId="0" applyNumberFormat="1" applyFont="1" applyBorder="1" applyAlignment="1" applyProtection="1">
      <alignment horizontal="center"/>
      <protection/>
    </xf>
    <xf numFmtId="0" fontId="2" fillId="0" borderId="23" xfId="0" applyFont="1" applyBorder="1" applyAlignment="1" applyProtection="1">
      <alignment horizontal="centerContinuous"/>
      <protection/>
    </xf>
    <xf numFmtId="0" fontId="1" fillId="0" borderId="24" xfId="0" applyFont="1" applyBorder="1" applyAlignment="1" applyProtection="1">
      <alignment horizontal="centerContinuous"/>
      <protection/>
    </xf>
    <xf numFmtId="0" fontId="1" fillId="0" borderId="0" xfId="0" applyFont="1" applyBorder="1" applyAlignment="1" applyProtection="1">
      <alignment horizontal="centerContinuous"/>
      <protection/>
    </xf>
    <xf numFmtId="0" fontId="2" fillId="0" borderId="23" xfId="0" applyFont="1" applyBorder="1" applyAlignment="1" applyProtection="1">
      <alignment/>
      <protection/>
    </xf>
    <xf numFmtId="0" fontId="1" fillId="0" borderId="1" xfId="0" applyFont="1" applyBorder="1" applyAlignment="1" applyProtection="1">
      <alignment horizontal="centerContinuous"/>
      <protection/>
    </xf>
    <xf numFmtId="49" fontId="2" fillId="0" borderId="26" xfId="0" applyNumberFormat="1" applyFont="1" applyBorder="1" applyAlignment="1" applyProtection="1">
      <alignment horizontal="center"/>
      <protection/>
    </xf>
    <xf numFmtId="49" fontId="2" fillId="0" borderId="27" xfId="0" applyNumberFormat="1" applyFont="1" applyBorder="1" applyAlignment="1" applyProtection="1">
      <alignment horizontal="center"/>
      <protection/>
    </xf>
    <xf numFmtId="0" fontId="1" fillId="0" borderId="5" xfId="0" applyFont="1" applyBorder="1" applyAlignment="1" applyProtection="1">
      <alignment horizontal="right"/>
      <protection/>
    </xf>
    <xf numFmtId="0" fontId="2" fillId="2" borderId="0" xfId="0" applyFont="1" applyFill="1" applyAlignment="1" applyProtection="1">
      <alignment horizontal="center"/>
      <protection/>
    </xf>
    <xf numFmtId="1" fontId="1" fillId="0" borderId="18" xfId="0" applyNumberFormat="1" applyFont="1" applyBorder="1" applyAlignment="1" applyProtection="1">
      <alignment horizontal="center"/>
      <protection/>
    </xf>
    <xf numFmtId="0" fontId="1" fillId="0" borderId="26" xfId="0" applyFont="1" applyBorder="1" applyAlignment="1" applyProtection="1">
      <alignment/>
      <protection/>
    </xf>
    <xf numFmtId="0" fontId="2" fillId="0" borderId="26" xfId="0" applyFont="1" applyBorder="1" applyAlignment="1" applyProtection="1">
      <alignment/>
      <protection/>
    </xf>
    <xf numFmtId="0" fontId="2" fillId="0" borderId="0" xfId="0" applyFont="1" applyBorder="1" applyAlignment="1" applyProtection="1">
      <alignment horizontal="right"/>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3" xfId="0" applyFont="1" applyBorder="1" applyAlignment="1" applyProtection="1">
      <alignment horizontal="center"/>
      <protection/>
    </xf>
    <xf numFmtId="0" fontId="1" fillId="0" borderId="27" xfId="0" applyFont="1" applyBorder="1" applyAlignment="1" applyProtection="1">
      <alignment/>
      <protection/>
    </xf>
    <xf numFmtId="173" fontId="1" fillId="0" borderId="4" xfId="0" applyNumberFormat="1" applyFont="1" applyBorder="1" applyAlignment="1" applyProtection="1">
      <alignment horizontal="center"/>
      <protection/>
    </xf>
    <xf numFmtId="173" fontId="1" fillId="0" borderId="2" xfId="0" applyNumberFormat="1" applyFont="1" applyBorder="1" applyAlignment="1" applyProtection="1">
      <alignment horizontal="center"/>
      <protection/>
    </xf>
    <xf numFmtId="0" fontId="2" fillId="2" borderId="0" xfId="0" applyFont="1" applyFill="1" applyAlignment="1" applyProtection="1">
      <alignment horizontal="right"/>
      <protection/>
    </xf>
    <xf numFmtId="0" fontId="1" fillId="2" borderId="0" xfId="0" applyFont="1" applyFill="1" applyAlignment="1" applyProtection="1">
      <alignment horizontal="right"/>
      <protection/>
    </xf>
    <xf numFmtId="0" fontId="2" fillId="2" borderId="0" xfId="0" applyFont="1" applyFill="1" applyAlignment="1" applyProtection="1">
      <alignment horizontal="left"/>
      <protection/>
    </xf>
    <xf numFmtId="0" fontId="1" fillId="2" borderId="0" xfId="0" applyFont="1" applyFill="1" applyAlignment="1" applyProtection="1">
      <alignment horizontal="left"/>
      <protection/>
    </xf>
    <xf numFmtId="0" fontId="4" fillId="0" borderId="28" xfId="0" applyFont="1" applyBorder="1" applyAlignment="1" applyProtection="1">
      <alignment/>
      <protection locked="0"/>
    </xf>
    <xf numFmtId="0" fontId="4" fillId="0" borderId="11" xfId="0" applyFont="1" applyBorder="1" applyAlignment="1" applyProtection="1">
      <alignment/>
      <protection locked="0"/>
    </xf>
    <xf numFmtId="0" fontId="6" fillId="0" borderId="6" xfId="0" applyFont="1" applyBorder="1" applyAlignment="1" applyProtection="1">
      <alignment/>
      <protection locked="0"/>
    </xf>
    <xf numFmtId="0" fontId="1" fillId="2" borderId="0" xfId="0" applyFont="1" applyFill="1" applyAlignment="1" applyProtection="1">
      <alignment horizontal="center"/>
      <protection/>
    </xf>
    <xf numFmtId="49" fontId="1" fillId="2" borderId="0" xfId="0" applyNumberFormat="1" applyFont="1" applyFill="1" applyAlignment="1" applyProtection="1">
      <alignment wrapText="1"/>
      <protection/>
    </xf>
    <xf numFmtId="0" fontId="1" fillId="2" borderId="0" xfId="0" applyNumberFormat="1" applyFont="1" applyFill="1" applyAlignment="1" applyProtection="1">
      <alignment horizontal="center"/>
      <protection/>
    </xf>
    <xf numFmtId="49" fontId="1" fillId="2" borderId="0" xfId="0" applyNumberFormat="1" applyFont="1" applyFill="1" applyAlignment="1" applyProtection="1">
      <alignment horizontal="center"/>
      <protection/>
    </xf>
    <xf numFmtId="49" fontId="1" fillId="2" borderId="0" xfId="0" applyNumberFormat="1" applyFont="1" applyFill="1" applyAlignment="1" applyProtection="1">
      <alignment/>
      <protection/>
    </xf>
    <xf numFmtId="1" fontId="1" fillId="0" borderId="29" xfId="0" applyNumberFormat="1" applyFont="1" applyBorder="1" applyAlignment="1" applyProtection="1">
      <alignment horizontal="center"/>
      <protection/>
    </xf>
    <xf numFmtId="168" fontId="1" fillId="0" borderId="29" xfId="0" applyNumberFormat="1" applyFont="1" applyBorder="1" applyAlignment="1" applyProtection="1">
      <alignment horizontal="center"/>
      <protection locked="0"/>
    </xf>
    <xf numFmtId="168" fontId="1" fillId="0" borderId="30" xfId="0" applyNumberFormat="1" applyFont="1" applyBorder="1" applyAlignment="1" applyProtection="1">
      <alignment horizontal="center"/>
      <protection locked="0"/>
    </xf>
    <xf numFmtId="1" fontId="1" fillId="2" borderId="0" xfId="0" applyNumberFormat="1" applyFont="1" applyFill="1" applyAlignment="1" applyProtection="1">
      <alignment/>
      <protection/>
    </xf>
    <xf numFmtId="49" fontId="8" fillId="0" borderId="26" xfId="0" applyNumberFormat="1" applyFont="1" applyBorder="1" applyAlignment="1" applyProtection="1">
      <alignment horizontal="center"/>
      <protection/>
    </xf>
    <xf numFmtId="49" fontId="8" fillId="0" borderId="5" xfId="0" applyNumberFormat="1" applyFont="1" applyBorder="1" applyAlignment="1" applyProtection="1">
      <alignment/>
      <protection/>
    </xf>
    <xf numFmtId="49" fontId="8" fillId="0" borderId="5" xfId="0" applyNumberFormat="1" applyFont="1" applyBorder="1" applyAlignment="1" applyProtection="1">
      <alignment horizontal="center"/>
      <protection/>
    </xf>
    <xf numFmtId="49" fontId="2" fillId="0" borderId="0" xfId="0" applyNumberFormat="1" applyFont="1" applyBorder="1" applyAlignment="1" applyProtection="1">
      <alignment horizontal="centerContinuous"/>
      <protection/>
    </xf>
    <xf numFmtId="49" fontId="8" fillId="0" borderId="0" xfId="0" applyNumberFormat="1" applyFont="1" applyBorder="1" applyAlignment="1" applyProtection="1">
      <alignment horizontal="center"/>
      <protection/>
    </xf>
    <xf numFmtId="49" fontId="8" fillId="0" borderId="12" xfId="0" applyNumberFormat="1" applyFont="1" applyBorder="1" applyAlignment="1" applyProtection="1">
      <alignment horizontal="center"/>
      <protection/>
    </xf>
    <xf numFmtId="0" fontId="2" fillId="0" borderId="24" xfId="0" applyNumberFormat="1" applyFont="1" applyBorder="1" applyAlignment="1" applyProtection="1">
      <alignment horizontal="centerContinuous"/>
      <protection/>
    </xf>
    <xf numFmtId="0" fontId="2" fillId="0" borderId="0" xfId="0" applyFont="1" applyBorder="1" applyAlignment="1" applyProtection="1">
      <alignment horizontal="left"/>
      <protection/>
    </xf>
    <xf numFmtId="0" fontId="1" fillId="0" borderId="3" xfId="0" applyFont="1" applyBorder="1" applyAlignment="1" applyProtection="1">
      <alignment/>
      <protection/>
    </xf>
    <xf numFmtId="0" fontId="1" fillId="0" borderId="24" xfId="0" applyFont="1" applyFill="1" applyBorder="1" applyAlignment="1" applyProtection="1">
      <alignment/>
      <protection/>
    </xf>
    <xf numFmtId="0" fontId="1" fillId="0" borderId="1" xfId="0" applyFont="1" applyFill="1" applyBorder="1" applyAlignment="1" applyProtection="1">
      <alignment/>
      <protection/>
    </xf>
    <xf numFmtId="0" fontId="6" fillId="0" borderId="23" xfId="0" applyFont="1" applyFill="1" applyBorder="1" applyAlignment="1" applyProtection="1">
      <alignment/>
      <protection/>
    </xf>
    <xf numFmtId="0" fontId="1" fillId="2" borderId="0" xfId="0" applyFont="1" applyFill="1" applyAlignment="1" applyProtection="1">
      <alignment/>
      <protection locked="0"/>
    </xf>
    <xf numFmtId="0" fontId="2" fillId="2" borderId="0" xfId="0" applyFont="1" applyFill="1" applyBorder="1" applyAlignment="1" applyProtection="1">
      <alignment/>
      <protection locked="0"/>
    </xf>
    <xf numFmtId="0" fontId="2" fillId="2" borderId="0" xfId="0" applyFont="1" applyFill="1" applyAlignment="1" applyProtection="1">
      <alignment/>
      <protection locked="0"/>
    </xf>
    <xf numFmtId="0" fontId="2" fillId="2" borderId="0" xfId="0" applyFont="1" applyFill="1" applyAlignment="1" applyProtection="1">
      <alignment horizontal="center"/>
      <protection locked="0"/>
    </xf>
    <xf numFmtId="0" fontId="6" fillId="0" borderId="23" xfId="0" applyNumberFormat="1" applyFont="1" applyBorder="1" applyAlignment="1" applyProtection="1">
      <alignment horizontal="left"/>
      <protection/>
    </xf>
    <xf numFmtId="0" fontId="8" fillId="0" borderId="24" xfId="0" applyNumberFormat="1" applyFont="1" applyBorder="1" applyAlignment="1" applyProtection="1">
      <alignment/>
      <protection/>
    </xf>
    <xf numFmtId="0" fontId="8" fillId="0" borderId="24" xfId="0" applyNumberFormat="1" applyFont="1" applyBorder="1" applyAlignment="1" applyProtection="1">
      <alignment horizontal="center"/>
      <protection/>
    </xf>
    <xf numFmtId="0" fontId="2" fillId="0" borderId="24" xfId="0" applyNumberFormat="1" applyFont="1" applyBorder="1" applyAlignment="1" applyProtection="1">
      <alignment horizontal="right"/>
      <protection/>
    </xf>
    <xf numFmtId="0" fontId="8" fillId="0" borderId="1" xfId="0" applyNumberFormat="1" applyFont="1" applyBorder="1" applyAlignment="1" applyProtection="1">
      <alignment horizontal="center"/>
      <protection/>
    </xf>
    <xf numFmtId="168" fontId="8" fillId="0" borderId="24" xfId="0" applyNumberFormat="1" applyFont="1" applyBorder="1" applyAlignment="1" applyProtection="1">
      <alignment horizontal="center"/>
      <protection/>
    </xf>
    <xf numFmtId="168" fontId="1" fillId="0" borderId="5" xfId="0" applyNumberFormat="1" applyFont="1" applyBorder="1" applyAlignment="1" applyProtection="1">
      <alignment/>
      <protection locked="0"/>
    </xf>
    <xf numFmtId="0" fontId="1" fillId="0" borderId="6" xfId="0" applyFont="1" applyBorder="1" applyAlignment="1" applyProtection="1">
      <alignment/>
      <protection locked="0"/>
    </xf>
    <xf numFmtId="0" fontId="1" fillId="0" borderId="13" xfId="0" applyFont="1" applyBorder="1" applyAlignment="1" applyProtection="1">
      <alignment/>
      <protection locked="0"/>
    </xf>
    <xf numFmtId="0" fontId="1" fillId="0" borderId="11" xfId="0" applyFont="1" applyBorder="1" applyAlignment="1" applyProtection="1">
      <alignment/>
      <protection locked="0"/>
    </xf>
    <xf numFmtId="0" fontId="1" fillId="0" borderId="14" xfId="0" applyFont="1" applyBorder="1" applyAlignment="1" applyProtection="1">
      <alignment/>
      <protection locked="0"/>
    </xf>
    <xf numFmtId="0" fontId="1" fillId="0" borderId="10" xfId="0" applyFont="1" applyBorder="1" applyAlignment="1" applyProtection="1">
      <alignment/>
      <protection locked="0"/>
    </xf>
    <xf numFmtId="0" fontId="4" fillId="0" borderId="24"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2" fillId="0" borderId="23" xfId="0" applyFont="1" applyBorder="1" applyAlignment="1" applyProtection="1">
      <alignment horizontal="centerContinuous"/>
      <protection locked="0"/>
    </xf>
    <xf numFmtId="0" fontId="1" fillId="0" borderId="24" xfId="0" applyFont="1" applyBorder="1" applyAlignment="1" applyProtection="1">
      <alignment horizontal="centerContinuous"/>
      <protection locked="0"/>
    </xf>
    <xf numFmtId="0" fontId="1" fillId="0" borderId="0" xfId="0" applyFont="1" applyBorder="1" applyAlignment="1" applyProtection="1">
      <alignment horizontal="centerContinuous"/>
      <protection locked="0"/>
    </xf>
    <xf numFmtId="0" fontId="1" fillId="0" borderId="3" xfId="0" applyFont="1" applyBorder="1" applyAlignment="1" applyProtection="1">
      <alignment horizontal="centerContinuous"/>
      <protection locked="0"/>
    </xf>
    <xf numFmtId="0" fontId="1" fillId="0" borderId="24" xfId="0" applyFont="1" applyBorder="1" applyAlignment="1" applyProtection="1">
      <alignment/>
      <protection locked="0"/>
    </xf>
    <xf numFmtId="0" fontId="1" fillId="0" borderId="24" xfId="0" applyFont="1" applyBorder="1" applyAlignment="1" applyProtection="1">
      <alignment horizontal="left"/>
      <protection locked="0"/>
    </xf>
    <xf numFmtId="0" fontId="0" fillId="0" borderId="0" xfId="0" applyFill="1" applyAlignment="1" applyProtection="1">
      <alignment/>
      <protection/>
    </xf>
    <xf numFmtId="0" fontId="7" fillId="0" borderId="0" xfId="0" applyFont="1" applyFill="1" applyAlignment="1" applyProtection="1">
      <alignment/>
      <protection/>
    </xf>
    <xf numFmtId="0" fontId="2"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49" fontId="1" fillId="0" borderId="0" xfId="0" applyNumberFormat="1" applyFont="1" applyAlignment="1" applyProtection="1">
      <alignment horizontal="center" wrapText="1"/>
      <protection locked="0"/>
    </xf>
    <xf numFmtId="0" fontId="6" fillId="0" borderId="23" xfId="0" applyFont="1" applyFill="1" applyBorder="1" applyAlignment="1" applyProtection="1">
      <alignment/>
      <protection/>
    </xf>
    <xf numFmtId="0" fontId="2" fillId="0" borderId="24" xfId="0" applyFont="1" applyFill="1" applyBorder="1" applyAlignment="1" applyProtection="1">
      <alignment/>
      <protection/>
    </xf>
    <xf numFmtId="0" fontId="2" fillId="0" borderId="24" xfId="0" applyFont="1" applyFill="1" applyBorder="1" applyAlignment="1" applyProtection="1">
      <alignment horizontal="right"/>
      <protection/>
    </xf>
    <xf numFmtId="0" fontId="2" fillId="0" borderId="24" xfId="0" applyFont="1" applyFill="1" applyBorder="1" applyAlignment="1" applyProtection="1">
      <alignment horizontal="centerContinuous"/>
      <protection/>
    </xf>
    <xf numFmtId="168" fontId="1" fillId="0" borderId="24" xfId="0" applyNumberFormat="1" applyFont="1" applyBorder="1" applyAlignment="1" applyProtection="1">
      <alignment horizontal="centerContinuous"/>
      <protection/>
    </xf>
    <xf numFmtId="0" fontId="2" fillId="0" borderId="1" xfId="0" applyFont="1" applyFill="1" applyBorder="1" applyAlignment="1" applyProtection="1">
      <alignment horizontal="centerContinuous"/>
      <protection/>
    </xf>
    <xf numFmtId="0" fontId="2" fillId="0" borderId="3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16" xfId="0" applyFont="1" applyBorder="1" applyAlignment="1" applyProtection="1">
      <alignment/>
      <protection/>
    </xf>
    <xf numFmtId="0" fontId="1" fillId="0" borderId="16" xfId="0" applyFont="1" applyBorder="1" applyAlignment="1" applyProtection="1">
      <alignment/>
      <protection/>
    </xf>
    <xf numFmtId="0" fontId="1" fillId="0" borderId="32" xfId="0" applyFont="1" applyBorder="1" applyAlignment="1" applyProtection="1">
      <alignment/>
      <protection/>
    </xf>
    <xf numFmtId="0" fontId="1" fillId="0" borderId="33" xfId="0" applyNumberFormat="1" applyFont="1" applyBorder="1" applyAlignment="1" applyProtection="1">
      <alignment horizontal="center"/>
      <protection/>
    </xf>
    <xf numFmtId="0" fontId="1" fillId="0" borderId="7" xfId="0" applyNumberFormat="1" applyFont="1" applyBorder="1" applyAlignment="1" applyProtection="1">
      <alignment horizontal="center"/>
      <protection/>
    </xf>
    <xf numFmtId="49" fontId="1" fillId="0" borderId="28" xfId="0" applyNumberFormat="1" applyFont="1" applyBorder="1" applyAlignment="1" applyProtection="1">
      <alignment/>
      <protection/>
    </xf>
    <xf numFmtId="0" fontId="1" fillId="2" borderId="0" xfId="0" applyFont="1" applyFill="1" applyAlignment="1">
      <alignment/>
    </xf>
    <xf numFmtId="49" fontId="2" fillId="0" borderId="15" xfId="0" applyNumberFormat="1" applyFont="1" applyBorder="1" applyAlignment="1" applyProtection="1">
      <alignment horizontal="center"/>
      <protection locked="0"/>
    </xf>
    <xf numFmtId="49" fontId="2" fillId="0" borderId="16" xfId="0" applyNumberFormat="1" applyFont="1" applyBorder="1" applyAlignment="1" applyProtection="1">
      <alignment horizontal="center"/>
      <protection locked="0"/>
    </xf>
    <xf numFmtId="49" fontId="2" fillId="0" borderId="22" xfId="0" applyNumberFormat="1" applyFont="1" applyBorder="1" applyAlignment="1" applyProtection="1">
      <alignment horizontal="center"/>
      <protection locked="0"/>
    </xf>
    <xf numFmtId="168" fontId="1" fillId="0" borderId="34" xfId="0" applyNumberFormat="1" applyFont="1" applyBorder="1" applyAlignment="1" applyProtection="1">
      <alignment/>
      <protection locked="0"/>
    </xf>
    <xf numFmtId="49" fontId="1" fillId="0" borderId="35" xfId="0" applyNumberFormat="1" applyFont="1" applyBorder="1" applyAlignment="1" applyProtection="1">
      <alignment/>
      <protection locked="0"/>
    </xf>
    <xf numFmtId="49" fontId="1" fillId="0" borderId="18" xfId="0" applyNumberFormat="1" applyFont="1" applyBorder="1" applyAlignment="1" applyProtection="1">
      <alignment/>
      <protection locked="0"/>
    </xf>
    <xf numFmtId="49" fontId="2" fillId="0" borderId="36" xfId="0" applyNumberFormat="1" applyFont="1" applyBorder="1" applyAlignment="1" applyProtection="1">
      <alignment horizontal="center"/>
      <protection locked="0"/>
    </xf>
    <xf numFmtId="49" fontId="2" fillId="0" borderId="37" xfId="0" applyNumberFormat="1" applyFont="1" applyBorder="1" applyAlignment="1" applyProtection="1">
      <alignment horizontal="center"/>
      <protection locked="0"/>
    </xf>
    <xf numFmtId="49" fontId="2" fillId="0" borderId="38" xfId="0" applyNumberFormat="1" applyFont="1" applyBorder="1" applyAlignment="1" applyProtection="1">
      <alignment horizontal="center"/>
      <protection locked="0"/>
    </xf>
    <xf numFmtId="49" fontId="1" fillId="0" borderId="35" xfId="0" applyNumberFormat="1" applyFont="1" applyBorder="1" applyAlignment="1" applyProtection="1">
      <alignment horizontal="right"/>
      <protection locked="0"/>
    </xf>
    <xf numFmtId="49" fontId="8" fillId="0" borderId="39" xfId="0" applyNumberFormat="1" applyFont="1" applyBorder="1" applyAlignment="1" applyProtection="1">
      <alignment/>
      <protection locked="0"/>
    </xf>
    <xf numFmtId="49" fontId="1" fillId="0" borderId="40" xfId="0" applyNumberFormat="1" applyFont="1" applyBorder="1" applyAlignment="1" applyProtection="1">
      <alignment/>
      <protection locked="0"/>
    </xf>
    <xf numFmtId="49" fontId="1" fillId="0" borderId="18" xfId="0" applyNumberFormat="1" applyFont="1" applyBorder="1" applyAlignment="1" applyProtection="1">
      <alignment horizontal="right"/>
      <protection locked="0"/>
    </xf>
    <xf numFmtId="49" fontId="8" fillId="0" borderId="20" xfId="0" applyNumberFormat="1" applyFont="1" applyBorder="1" applyAlignment="1" applyProtection="1">
      <alignment/>
      <protection locked="0"/>
    </xf>
    <xf numFmtId="0" fontId="9" fillId="0" borderId="0" xfId="0" applyFont="1" applyFill="1" applyAlignment="1" applyProtection="1">
      <alignment/>
      <protection/>
    </xf>
    <xf numFmtId="0" fontId="10" fillId="0" borderId="0" xfId="0" applyFont="1" applyFill="1" applyAlignment="1" applyProtection="1">
      <alignment/>
      <protection/>
    </xf>
    <xf numFmtId="49" fontId="1" fillId="0" borderId="6" xfId="0" applyNumberFormat="1" applyFont="1" applyBorder="1" applyAlignment="1" applyProtection="1">
      <alignment horizontal="left"/>
      <protection locked="0"/>
    </xf>
    <xf numFmtId="49" fontId="1" fillId="0" borderId="28" xfId="0" applyNumberFormat="1" applyFont="1" applyBorder="1" applyAlignment="1" applyProtection="1">
      <alignment horizontal="left"/>
      <protection locked="0"/>
    </xf>
    <xf numFmtId="49" fontId="1" fillId="0" borderId="34" xfId="0" applyNumberFormat="1" applyFont="1" applyBorder="1" applyAlignment="1" applyProtection="1">
      <alignment horizontal="left"/>
      <protection locked="0"/>
    </xf>
    <xf numFmtId="49" fontId="1" fillId="0" borderId="35" xfId="0" applyNumberFormat="1" applyFon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1" fillId="0" borderId="41" xfId="0" applyNumberFormat="1" applyFont="1" applyBorder="1" applyAlignment="1" applyProtection="1">
      <alignment horizontal="left"/>
      <protection locked="0"/>
    </xf>
    <xf numFmtId="49" fontId="1" fillId="0" borderId="42" xfId="0" applyNumberFormat="1" applyFont="1" applyBorder="1" applyAlignment="1" applyProtection="1">
      <alignment horizontal="left"/>
      <protection locked="0"/>
    </xf>
    <xf numFmtId="49" fontId="1" fillId="0" borderId="43" xfId="0" applyNumberFormat="1" applyFont="1" applyBorder="1" applyAlignment="1" applyProtection="1">
      <alignment/>
      <protection locked="0"/>
    </xf>
    <xf numFmtId="49" fontId="1" fillId="0" borderId="34" xfId="0" applyNumberFormat="1" applyFont="1" applyBorder="1" applyAlignment="1" applyProtection="1">
      <alignment/>
      <protection locked="0"/>
    </xf>
    <xf numFmtId="0" fontId="6" fillId="0" borderId="23" xfId="0" applyFont="1" applyBorder="1" applyAlignment="1">
      <alignment/>
    </xf>
    <xf numFmtId="0" fontId="6" fillId="0" borderId="24" xfId="0" applyFont="1" applyBorder="1" applyAlignment="1" applyProtection="1">
      <alignment/>
      <protection locked="0"/>
    </xf>
    <xf numFmtId="0" fontId="1" fillId="0" borderId="1" xfId="0" applyFont="1" applyBorder="1" applyAlignment="1" applyProtection="1">
      <alignment/>
      <protection locked="0"/>
    </xf>
    <xf numFmtId="49" fontId="6" fillId="0" borderId="26" xfId="0" applyNumberFormat="1" applyFont="1" applyBorder="1" applyAlignment="1" applyProtection="1">
      <alignment horizontal="left"/>
      <protection locked="0"/>
    </xf>
    <xf numFmtId="49" fontId="6" fillId="0" borderId="0" xfId="0" applyNumberFormat="1" applyFont="1" applyBorder="1" applyAlignment="1" applyProtection="1">
      <alignment horizontal="left"/>
      <protection locked="0"/>
    </xf>
    <xf numFmtId="49" fontId="1" fillId="0" borderId="0" xfId="0" applyNumberFormat="1" applyFont="1" applyBorder="1" applyAlignment="1" applyProtection="1">
      <alignment horizontal="left"/>
      <protection locked="0"/>
    </xf>
    <xf numFmtId="49" fontId="1" fillId="0" borderId="3" xfId="0" applyNumberFormat="1" applyFont="1" applyBorder="1" applyAlignment="1" applyProtection="1">
      <alignment horizontal="left"/>
      <protection locked="0"/>
    </xf>
    <xf numFmtId="49" fontId="2" fillId="0" borderId="32" xfId="0" applyNumberFormat="1" applyFont="1" applyBorder="1" applyAlignment="1" applyProtection="1">
      <alignment horizontal="center"/>
      <protection locked="0"/>
    </xf>
    <xf numFmtId="49" fontId="1" fillId="0" borderId="12" xfId="0" applyNumberFormat="1" applyFont="1" applyBorder="1" applyAlignment="1" applyProtection="1">
      <alignment horizontal="left"/>
      <protection locked="0"/>
    </xf>
    <xf numFmtId="49" fontId="1" fillId="0" borderId="13" xfId="0" applyNumberFormat="1" applyFont="1" applyBorder="1" applyAlignment="1" applyProtection="1">
      <alignment horizontal="left"/>
      <protection locked="0"/>
    </xf>
    <xf numFmtId="49" fontId="1" fillId="0" borderId="44" xfId="0" applyNumberFormat="1" applyFont="1" applyBorder="1" applyAlignment="1" applyProtection="1">
      <alignment horizontal="left"/>
      <protection locked="0"/>
    </xf>
    <xf numFmtId="49" fontId="2" fillId="0" borderId="45" xfId="0" applyNumberFormat="1" applyFont="1" applyBorder="1" applyAlignment="1" applyProtection="1">
      <alignment horizontal="center"/>
      <protection locked="0"/>
    </xf>
    <xf numFmtId="49" fontId="1" fillId="0" borderId="19" xfId="0" applyNumberFormat="1" applyFont="1" applyBorder="1" applyAlignment="1" applyProtection="1">
      <alignment horizontal="left"/>
      <protection locked="0"/>
    </xf>
    <xf numFmtId="49" fontId="1" fillId="0" borderId="46" xfId="0" applyNumberFormat="1" applyFont="1" applyBorder="1" applyAlignment="1" applyProtection="1">
      <alignment horizontal="left"/>
      <protection locked="0"/>
    </xf>
    <xf numFmtId="49" fontId="2" fillId="0" borderId="47" xfId="0" applyNumberFormat="1" applyFont="1" applyBorder="1" applyAlignment="1" applyProtection="1">
      <alignment horizontal="center"/>
      <protection locked="0"/>
    </xf>
    <xf numFmtId="49" fontId="2" fillId="0" borderId="48" xfId="0" applyNumberFormat="1" applyFont="1" applyBorder="1" applyAlignment="1" applyProtection="1">
      <alignment horizontal="center"/>
      <protection locked="0"/>
    </xf>
    <xf numFmtId="49" fontId="1" fillId="0" borderId="49" xfId="0" applyNumberFormat="1" applyFont="1" applyBorder="1" applyAlignment="1" applyProtection="1">
      <alignment/>
      <protection locked="0"/>
    </xf>
    <xf numFmtId="49" fontId="1" fillId="0" borderId="50" xfId="0" applyNumberFormat="1" applyFont="1" applyBorder="1" applyAlignment="1" applyProtection="1">
      <alignment/>
      <protection locked="0"/>
    </xf>
    <xf numFmtId="49" fontId="1" fillId="0" borderId="51" xfId="0" applyNumberFormat="1" applyFont="1" applyBorder="1" applyAlignment="1" applyProtection="1">
      <alignment/>
      <protection locked="0"/>
    </xf>
    <xf numFmtId="49" fontId="1" fillId="0" borderId="26" xfId="0" applyNumberFormat="1" applyFont="1" applyBorder="1" applyAlignment="1" applyProtection="1">
      <alignment/>
      <protection locked="0"/>
    </xf>
    <xf numFmtId="49" fontId="1" fillId="0" borderId="3" xfId="0" applyNumberFormat="1" applyFont="1" applyBorder="1" applyAlignment="1" applyProtection="1">
      <alignment/>
      <protection locked="0"/>
    </xf>
    <xf numFmtId="49" fontId="2" fillId="0" borderId="26" xfId="0" applyNumberFormat="1" applyFont="1" applyBorder="1" applyAlignment="1" applyProtection="1">
      <alignment/>
      <protection locked="0"/>
    </xf>
    <xf numFmtId="49" fontId="0" fillId="0" borderId="0" xfId="0" applyNumberFormat="1" applyBorder="1" applyAlignment="1" applyProtection="1">
      <alignment/>
      <protection locked="0"/>
    </xf>
    <xf numFmtId="49" fontId="0" fillId="0" borderId="3" xfId="0" applyNumberFormat="1" applyBorder="1" applyAlignment="1" applyProtection="1">
      <alignment/>
      <protection locked="0"/>
    </xf>
    <xf numFmtId="49" fontId="1" fillId="0" borderId="26" xfId="0" applyNumberFormat="1" applyFont="1" applyBorder="1" applyAlignment="1" applyProtection="1">
      <alignment/>
      <protection locked="0"/>
    </xf>
    <xf numFmtId="49" fontId="1" fillId="0" borderId="0" xfId="0" applyNumberFormat="1" applyFont="1" applyBorder="1" applyAlignment="1" applyProtection="1">
      <alignment/>
      <protection locked="0"/>
    </xf>
    <xf numFmtId="49" fontId="0" fillId="0" borderId="0" xfId="0" applyNumberFormat="1" applyFont="1" applyBorder="1" applyAlignment="1" applyProtection="1">
      <alignment/>
      <protection locked="0"/>
    </xf>
    <xf numFmtId="49" fontId="0" fillId="0" borderId="3" xfId="0" applyNumberFormat="1" applyFont="1" applyBorder="1" applyAlignment="1" applyProtection="1">
      <alignment/>
      <protection locked="0"/>
    </xf>
    <xf numFmtId="49" fontId="1" fillId="0" borderId="3" xfId="0" applyNumberFormat="1" applyFont="1" applyBorder="1" applyAlignment="1" applyProtection="1">
      <alignment/>
      <protection locked="0"/>
    </xf>
    <xf numFmtId="49" fontId="1" fillId="0" borderId="27" xfId="0" applyNumberFormat="1" applyFont="1" applyFill="1" applyBorder="1" applyAlignment="1" applyProtection="1">
      <alignment/>
      <protection locked="0"/>
    </xf>
    <xf numFmtId="49" fontId="1" fillId="0" borderId="4" xfId="0" applyNumberFormat="1" applyFont="1" applyFill="1" applyBorder="1" applyAlignment="1" applyProtection="1">
      <alignment/>
      <protection locked="0"/>
    </xf>
    <xf numFmtId="49" fontId="1" fillId="0" borderId="2" xfId="0" applyNumberFormat="1" applyFont="1" applyFill="1" applyBorder="1" applyAlignment="1" applyProtection="1">
      <alignment/>
      <protection locked="0"/>
    </xf>
    <xf numFmtId="0" fontId="1" fillId="0" borderId="52" xfId="0" applyNumberFormat="1" applyFont="1" applyBorder="1" applyAlignment="1" applyProtection="1">
      <alignment horizontal="left"/>
      <protection locked="0"/>
    </xf>
    <xf numFmtId="0" fontId="1" fillId="2" borderId="22" xfId="0" applyFont="1" applyFill="1" applyBorder="1" applyAlignment="1" applyProtection="1">
      <alignment/>
      <protection locked="0"/>
    </xf>
    <xf numFmtId="49" fontId="1" fillId="0" borderId="53" xfId="0" applyNumberFormat="1" applyFont="1" applyBorder="1" applyAlignment="1" applyProtection="1">
      <alignment/>
      <protection locked="0"/>
    </xf>
    <xf numFmtId="49" fontId="1" fillId="0" borderId="5" xfId="0" applyNumberFormat="1" applyFont="1" applyBorder="1" applyAlignment="1" applyProtection="1">
      <alignment/>
      <protection locked="0"/>
    </xf>
    <xf numFmtId="49" fontId="1" fillId="0" borderId="12" xfId="0" applyNumberFormat="1" applyFont="1" applyBorder="1" applyAlignment="1" applyProtection="1">
      <alignment/>
      <protection locked="0"/>
    </xf>
    <xf numFmtId="49" fontId="1" fillId="0" borderId="51" xfId="0" applyNumberFormat="1" applyFont="1" applyBorder="1" applyAlignment="1" applyProtection="1">
      <alignment/>
      <protection locked="0"/>
    </xf>
    <xf numFmtId="49" fontId="1" fillId="0" borderId="18" xfId="0" applyNumberFormat="1" applyFont="1" applyBorder="1" applyAlignment="1" applyProtection="1">
      <alignment/>
      <protection locked="0"/>
    </xf>
    <xf numFmtId="168" fontId="1" fillId="0" borderId="18" xfId="0" applyNumberFormat="1" applyFont="1" applyBorder="1" applyAlignment="1" applyProtection="1">
      <alignment/>
      <protection locked="0"/>
    </xf>
    <xf numFmtId="49" fontId="1" fillId="0" borderId="20" xfId="0" applyNumberFormat="1" applyFont="1" applyBorder="1" applyAlignment="1" applyProtection="1">
      <alignment/>
      <protection locked="0"/>
    </xf>
    <xf numFmtId="49" fontId="1" fillId="0" borderId="6"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1" fillId="0" borderId="51" xfId="0" applyNumberFormat="1" applyFont="1" applyFill="1" applyBorder="1" applyAlignment="1" applyProtection="1">
      <alignment/>
      <protection locked="0"/>
    </xf>
    <xf numFmtId="49" fontId="1" fillId="0" borderId="18" xfId="0" applyNumberFormat="1" applyFont="1" applyFill="1" applyBorder="1" applyAlignment="1" applyProtection="1">
      <alignment/>
      <protection locked="0"/>
    </xf>
    <xf numFmtId="168" fontId="1" fillId="0" borderId="18" xfId="0" applyNumberFormat="1" applyFont="1" applyFill="1" applyBorder="1" applyAlignment="1" applyProtection="1">
      <alignment/>
      <protection locked="0"/>
    </xf>
    <xf numFmtId="49" fontId="1" fillId="0" borderId="20" xfId="0" applyNumberFormat="1" applyFont="1" applyFill="1" applyBorder="1" applyAlignment="1" applyProtection="1">
      <alignment/>
      <protection locked="0"/>
    </xf>
    <xf numFmtId="49" fontId="1" fillId="0" borderId="6" xfId="0" applyNumberFormat="1" applyFont="1" applyFill="1" applyBorder="1" applyAlignment="1" applyProtection="1">
      <alignment/>
      <protection locked="0"/>
    </xf>
    <xf numFmtId="49" fontId="1" fillId="0" borderId="13" xfId="0" applyNumberFormat="1" applyFont="1" applyFill="1" applyBorder="1" applyAlignment="1" applyProtection="1">
      <alignment/>
      <protection locked="0"/>
    </xf>
    <xf numFmtId="49" fontId="1" fillId="0" borderId="18" xfId="0" applyNumberFormat="1" applyFont="1" applyBorder="1" applyAlignment="1" applyProtection="1" quotePrefix="1">
      <alignment/>
      <protection locked="0"/>
    </xf>
    <xf numFmtId="49" fontId="1" fillId="0" borderId="52" xfId="0" applyNumberFormat="1" applyFont="1" applyBorder="1" applyAlignment="1" applyProtection="1">
      <alignment/>
      <protection locked="0"/>
    </xf>
    <xf numFmtId="0" fontId="12" fillId="2" borderId="0" xfId="0" applyFont="1" applyFill="1" applyAlignment="1" applyProtection="1">
      <alignment horizontal="left"/>
      <protection/>
    </xf>
    <xf numFmtId="0" fontId="1" fillId="0" borderId="51" xfId="0" applyNumberFormat="1" applyFont="1" applyBorder="1" applyAlignment="1" applyProtection="1">
      <alignment horizontal="left"/>
      <protection locked="0"/>
    </xf>
    <xf numFmtId="49" fontId="1" fillId="0" borderId="29" xfId="0" applyNumberFormat="1" applyFont="1" applyBorder="1" applyAlignment="1" applyProtection="1">
      <alignment/>
      <protection locked="0"/>
    </xf>
    <xf numFmtId="168" fontId="1" fillId="0" borderId="29" xfId="0" applyNumberFormat="1" applyFont="1" applyBorder="1" applyAlignment="1" applyProtection="1">
      <alignment/>
      <protection locked="0"/>
    </xf>
    <xf numFmtId="49" fontId="1" fillId="0" borderId="54" xfId="0" applyNumberFormat="1" applyFont="1" applyBorder="1" applyAlignment="1" applyProtection="1">
      <alignment/>
      <protection locked="0"/>
    </xf>
    <xf numFmtId="49" fontId="1" fillId="0" borderId="11" xfId="0" applyNumberFormat="1" applyFont="1" applyBorder="1" applyAlignment="1" applyProtection="1">
      <alignment/>
      <protection locked="0"/>
    </xf>
    <xf numFmtId="49" fontId="1" fillId="0" borderId="14" xfId="0" applyNumberFormat="1" applyFont="1" applyBorder="1" applyAlignment="1" applyProtection="1">
      <alignment/>
      <protection locked="0"/>
    </xf>
    <xf numFmtId="49" fontId="1" fillId="0" borderId="55" xfId="0" applyNumberFormat="1" applyFont="1" applyBorder="1" applyAlignment="1" applyProtection="1">
      <alignment horizontal="left"/>
      <protection locked="0"/>
    </xf>
    <xf numFmtId="0" fontId="11" fillId="2" borderId="0" xfId="0" applyFont="1" applyFill="1" applyAlignment="1" applyProtection="1">
      <alignment horizontal="left"/>
      <protection/>
    </xf>
    <xf numFmtId="0" fontId="1" fillId="0" borderId="18" xfId="0" applyNumberFormat="1" applyFont="1" applyBorder="1" applyAlignment="1" applyProtection="1">
      <alignment horizontal="left"/>
      <protection locked="0"/>
    </xf>
    <xf numFmtId="0" fontId="1" fillId="0" borderId="29" xfId="0" applyNumberFormat="1" applyFont="1" applyBorder="1" applyAlignment="1" applyProtection="1">
      <alignment horizontal="left"/>
      <protection locked="0"/>
    </xf>
    <xf numFmtId="49" fontId="5" fillId="0" borderId="0" xfId="0" applyNumberFormat="1" applyFont="1" applyFill="1" applyAlignment="1" applyProtection="1">
      <alignment/>
      <protection/>
    </xf>
    <xf numFmtId="0" fontId="5" fillId="0" borderId="0" xfId="0" applyFont="1" applyFill="1" applyAlignment="1" applyProtection="1">
      <alignment/>
      <protection/>
    </xf>
    <xf numFmtId="0" fontId="8" fillId="0" borderId="0" xfId="0" applyFont="1" applyFill="1" applyAlignment="1" applyProtection="1">
      <alignment/>
      <protection/>
    </xf>
    <xf numFmtId="0" fontId="13" fillId="0" borderId="0" xfId="0" applyFont="1" applyFill="1" applyAlignment="1">
      <alignment/>
    </xf>
    <xf numFmtId="0" fontId="13" fillId="0" borderId="0" xfId="0" applyFont="1" applyFill="1" applyAlignment="1" applyProtection="1">
      <alignment/>
      <protection/>
    </xf>
    <xf numFmtId="0" fontId="1" fillId="0" borderId="0" xfId="0" applyFont="1" applyFill="1" applyAlignment="1">
      <alignment/>
    </xf>
    <xf numFmtId="0" fontId="13" fillId="0" borderId="0" xfId="0" applyFont="1" applyFill="1" applyAlignment="1" applyProtection="1">
      <alignment horizontal="right"/>
      <protection/>
    </xf>
    <xf numFmtId="0" fontId="1" fillId="0" borderId="0" xfId="0" applyFont="1" applyFill="1" applyAlignment="1" applyProtection="1">
      <alignment horizontal="right"/>
      <protection/>
    </xf>
    <xf numFmtId="0" fontId="1" fillId="0" borderId="40" xfId="0" applyFont="1" applyBorder="1" applyAlignment="1" applyProtection="1">
      <alignment horizontal="center"/>
      <protection locked="0"/>
    </xf>
    <xf numFmtId="49" fontId="1" fillId="0" borderId="40" xfId="0" applyNumberFormat="1" applyFont="1" applyBorder="1" applyAlignment="1" applyProtection="1">
      <alignment wrapText="1"/>
      <protection locked="0"/>
    </xf>
    <xf numFmtId="49" fontId="1" fillId="0" borderId="40" xfId="0" applyNumberFormat="1" applyFont="1" applyBorder="1" applyAlignment="1" applyProtection="1">
      <alignment horizontal="center" wrapText="1"/>
      <protection locked="0"/>
    </xf>
    <xf numFmtId="0" fontId="1" fillId="0" borderId="6" xfId="0" applyFont="1" applyFill="1" applyBorder="1" applyAlignment="1" applyProtection="1">
      <alignment horizontal="center"/>
      <protection locked="0"/>
    </xf>
    <xf numFmtId="49" fontId="1" fillId="0" borderId="6" xfId="0" applyNumberFormat="1" applyFont="1" applyFill="1" applyBorder="1" applyAlignment="1" applyProtection="1">
      <alignment wrapText="1"/>
      <protection locked="0"/>
    </xf>
    <xf numFmtId="0" fontId="1" fillId="0" borderId="6" xfId="0" applyNumberFormat="1" applyFont="1" applyBorder="1" applyAlignment="1" applyProtection="1">
      <alignment horizontal="center" wrapText="1"/>
      <protection/>
    </xf>
    <xf numFmtId="49" fontId="1" fillId="0" borderId="6" xfId="0" applyNumberFormat="1" applyFont="1" applyFill="1" applyBorder="1" applyAlignment="1" applyProtection="1">
      <alignment horizontal="center" wrapText="1"/>
      <protection locked="0"/>
    </xf>
    <xf numFmtId="49" fontId="5" fillId="0" borderId="40" xfId="0" applyNumberFormat="1" applyFont="1" applyBorder="1" applyAlignment="1" applyProtection="1">
      <alignment wrapText="1"/>
      <protection locked="0"/>
    </xf>
    <xf numFmtId="49" fontId="5" fillId="0" borderId="6" xfId="0" applyNumberFormat="1" applyFont="1" applyFill="1" applyBorder="1" applyAlignment="1" applyProtection="1">
      <alignment wrapText="1"/>
      <protection locked="0"/>
    </xf>
    <xf numFmtId="0" fontId="1" fillId="0" borderId="38" xfId="0" applyNumberFormat="1" applyFont="1" applyBorder="1" applyAlignment="1" applyProtection="1">
      <alignment horizontal="center" wrapText="1"/>
      <protection/>
    </xf>
    <xf numFmtId="0" fontId="6" fillId="0" borderId="56" xfId="0" applyFont="1" applyFill="1" applyBorder="1" applyAlignment="1" applyProtection="1">
      <alignment/>
      <protection/>
    </xf>
    <xf numFmtId="0" fontId="1" fillId="0" borderId="57" xfId="0" applyFont="1" applyBorder="1" applyAlignment="1">
      <alignment/>
    </xf>
    <xf numFmtId="0" fontId="1" fillId="0" borderId="58" xfId="0" applyFont="1" applyBorder="1" applyAlignment="1">
      <alignment/>
    </xf>
    <xf numFmtId="0" fontId="11" fillId="0" borderId="37" xfId="0" applyFont="1" applyBorder="1" applyAlignment="1">
      <alignment/>
    </xf>
    <xf numFmtId="0" fontId="11" fillId="0" borderId="59" xfId="0" applyFont="1" applyBorder="1" applyAlignment="1">
      <alignment/>
    </xf>
    <xf numFmtId="0" fontId="11" fillId="0" borderId="26" xfId="0" applyFont="1" applyBorder="1" applyAlignment="1">
      <alignment/>
    </xf>
    <xf numFmtId="49" fontId="1" fillId="0" borderId="21" xfId="0" applyNumberFormat="1" applyFont="1" applyBorder="1" applyAlignment="1" applyProtection="1">
      <alignment horizontal="right"/>
      <protection locked="0"/>
    </xf>
    <xf numFmtId="0" fontId="14" fillId="0" borderId="0" xfId="0" applyFont="1" applyFill="1" applyAlignment="1" applyProtection="1">
      <alignment/>
      <protection/>
    </xf>
    <xf numFmtId="0" fontId="1" fillId="2" borderId="28" xfId="0" applyFont="1" applyFill="1" applyBorder="1" applyAlignment="1" applyProtection="1">
      <alignment horizontal="center"/>
      <protection locked="0"/>
    </xf>
    <xf numFmtId="49" fontId="5" fillId="2" borderId="28" xfId="0" applyNumberFormat="1" applyFont="1" applyFill="1" applyBorder="1" applyAlignment="1" applyProtection="1">
      <alignment wrapText="1"/>
      <protection locked="0"/>
    </xf>
    <xf numFmtId="0" fontId="1" fillId="2" borderId="28" xfId="0" applyNumberFormat="1" applyFont="1" applyFill="1" applyBorder="1" applyAlignment="1" applyProtection="1">
      <alignment horizontal="center" wrapText="1"/>
      <protection/>
    </xf>
    <xf numFmtId="49" fontId="1" fillId="2" borderId="28" xfId="0" applyNumberFormat="1" applyFont="1" applyFill="1" applyBorder="1" applyAlignment="1" applyProtection="1">
      <alignment horizontal="center" wrapText="1"/>
      <protection locked="0"/>
    </xf>
    <xf numFmtId="49" fontId="1" fillId="2" borderId="28" xfId="0" applyNumberFormat="1" applyFont="1" applyFill="1" applyBorder="1" applyAlignment="1" applyProtection="1">
      <alignment wrapText="1"/>
      <protection locked="0"/>
    </xf>
    <xf numFmtId="49" fontId="1" fillId="2" borderId="0" xfId="0" applyNumberFormat="1" applyFont="1" applyFill="1" applyBorder="1" applyAlignment="1" applyProtection="1">
      <alignment horizontal="center" wrapText="1"/>
      <protection locked="0"/>
    </xf>
    <xf numFmtId="0" fontId="1" fillId="2" borderId="0" xfId="0" applyFont="1" applyFill="1" applyBorder="1" applyAlignment="1" applyProtection="1">
      <alignment horizontal="center"/>
      <protection locked="0"/>
    </xf>
    <xf numFmtId="49" fontId="5" fillId="2" borderId="0" xfId="0" applyNumberFormat="1" applyFont="1" applyFill="1" applyBorder="1" applyAlignment="1" applyProtection="1">
      <alignment wrapText="1"/>
      <protection locked="0"/>
    </xf>
    <xf numFmtId="0" fontId="1" fillId="2" borderId="0" xfId="0" applyNumberFormat="1" applyFont="1" applyFill="1" applyBorder="1" applyAlignment="1" applyProtection="1">
      <alignment horizontal="center" wrapText="1"/>
      <protection/>
    </xf>
    <xf numFmtId="49" fontId="1" fillId="2" borderId="0" xfId="0" applyNumberFormat="1" applyFont="1" applyFill="1" applyBorder="1" applyAlignment="1" applyProtection="1">
      <alignment wrapText="1"/>
      <protection locked="0"/>
    </xf>
    <xf numFmtId="0" fontId="1" fillId="2" borderId="0" xfId="0" applyFont="1" applyFill="1" applyBorder="1" applyAlignment="1" applyProtection="1">
      <alignment horizontal="center"/>
      <protection/>
    </xf>
    <xf numFmtId="49" fontId="1" fillId="2" borderId="0" xfId="0" applyNumberFormat="1" applyFont="1" applyFill="1" applyBorder="1" applyAlignment="1" applyProtection="1">
      <alignment wrapText="1"/>
      <protection/>
    </xf>
    <xf numFmtId="0" fontId="1" fillId="2" borderId="0" xfId="0" applyNumberFormat="1" applyFont="1" applyFill="1" applyBorder="1" applyAlignment="1" applyProtection="1">
      <alignment horizontal="center"/>
      <protection/>
    </xf>
    <xf numFmtId="49" fontId="1" fillId="2" borderId="0" xfId="0" applyNumberFormat="1" applyFont="1" applyFill="1" applyBorder="1" applyAlignment="1" applyProtection="1">
      <alignment horizontal="center"/>
      <protection/>
    </xf>
    <xf numFmtId="49" fontId="1" fillId="2" borderId="0" xfId="0" applyNumberFormat="1" applyFont="1" applyFill="1" applyBorder="1" applyAlignment="1" applyProtection="1">
      <alignment/>
      <protection/>
    </xf>
    <xf numFmtId="0" fontId="15" fillId="0" borderId="6" xfId="0" applyFont="1" applyFill="1" applyBorder="1" applyAlignment="1" applyProtection="1">
      <alignment horizontal="left"/>
      <protection locked="0"/>
    </xf>
    <xf numFmtId="49" fontId="5" fillId="0" borderId="6" xfId="0" applyNumberFormat="1" applyFont="1" applyFill="1" applyBorder="1" applyAlignment="1" applyProtection="1">
      <alignment/>
      <protection locked="0"/>
    </xf>
    <xf numFmtId="0" fontId="0" fillId="0" borderId="5" xfId="0" applyFill="1" applyBorder="1" applyAlignment="1" applyProtection="1">
      <alignment/>
      <protection/>
    </xf>
    <xf numFmtId="0" fontId="1" fillId="0" borderId="5" xfId="0" applyFont="1" applyFill="1" applyBorder="1" applyAlignment="1" applyProtection="1">
      <alignment/>
      <protection/>
    </xf>
    <xf numFmtId="0" fontId="1" fillId="0" borderId="5" xfId="0" applyFont="1" applyFill="1" applyBorder="1" applyAlignment="1" applyProtection="1">
      <alignment horizontal="center"/>
      <protection/>
    </xf>
    <xf numFmtId="0" fontId="0" fillId="0" borderId="6" xfId="0" applyFill="1" applyBorder="1" applyAlignment="1" applyProtection="1">
      <alignment/>
      <protection/>
    </xf>
    <xf numFmtId="0" fontId="1" fillId="0" borderId="6" xfId="0" applyFont="1" applyFill="1" applyBorder="1" applyAlignment="1" applyProtection="1">
      <alignment/>
      <protection/>
    </xf>
    <xf numFmtId="0" fontId="1" fillId="0" borderId="6" xfId="0" applyFont="1" applyFill="1" applyBorder="1" applyAlignment="1" applyProtection="1">
      <alignment horizontal="center"/>
      <protection/>
    </xf>
    <xf numFmtId="0" fontId="15" fillId="0" borderId="40" xfId="0" applyFont="1" applyBorder="1" applyAlignment="1" applyProtection="1">
      <alignment horizontal="left"/>
      <protection locked="0"/>
    </xf>
    <xf numFmtId="0" fontId="8" fillId="0" borderId="48" xfId="0" applyFont="1" applyBorder="1" applyAlignment="1">
      <alignment/>
    </xf>
    <xf numFmtId="0" fontId="8" fillId="0" borderId="60" xfId="0" applyFont="1" applyBorder="1" applyAlignment="1">
      <alignment/>
    </xf>
    <xf numFmtId="0" fontId="8" fillId="0" borderId="3" xfId="0" applyFont="1" applyBorder="1" applyAlignment="1">
      <alignment/>
    </xf>
    <xf numFmtId="0" fontId="8" fillId="0" borderId="26" xfId="0" applyFont="1" applyBorder="1" applyAlignment="1">
      <alignment/>
    </xf>
    <xf numFmtId="0" fontId="8" fillId="0" borderId="0" xfId="0" applyFont="1" applyBorder="1" applyAlignment="1">
      <alignment/>
    </xf>
    <xf numFmtId="0" fontId="8" fillId="0" borderId="38" xfId="0" applyFont="1" applyBorder="1" applyAlignment="1">
      <alignment/>
    </xf>
    <xf numFmtId="0" fontId="8" fillId="0" borderId="61" xfId="0" applyFont="1" applyBorder="1" applyAlignment="1">
      <alignment/>
    </xf>
    <xf numFmtId="0" fontId="8" fillId="0" borderId="62" xfId="0" applyFont="1" applyBorder="1" applyAlignment="1">
      <alignment/>
    </xf>
    <xf numFmtId="0" fontId="8" fillId="0" borderId="63" xfId="0" applyFont="1" applyBorder="1" applyAlignment="1">
      <alignment/>
    </xf>
    <xf numFmtId="0" fontId="8" fillId="0" borderId="27" xfId="0" applyNumberFormat="1" applyFont="1" applyBorder="1" applyAlignment="1">
      <alignment horizontal="left"/>
    </xf>
    <xf numFmtId="0" fontId="0" fillId="0" borderId="4" xfId="0" applyBorder="1" applyAlignment="1">
      <alignment horizontal="left"/>
    </xf>
    <xf numFmtId="0" fontId="0" fillId="0" borderId="64" xfId="0" applyBorder="1" applyAlignment="1">
      <alignment horizontal="left"/>
    </xf>
    <xf numFmtId="0" fontId="8" fillId="0" borderId="26" xfId="0" applyNumberFormat="1" applyFont="1" applyBorder="1" applyAlignment="1">
      <alignment horizontal="left"/>
    </xf>
    <xf numFmtId="0" fontId="8" fillId="0" borderId="65" xfId="0" applyFont="1" applyBorder="1" applyAlignment="1">
      <alignment/>
    </xf>
    <xf numFmtId="0" fontId="8" fillId="0" borderId="4" xfId="0" applyFont="1" applyBorder="1" applyAlignment="1">
      <alignment/>
    </xf>
    <xf numFmtId="0" fontId="8" fillId="0" borderId="2" xfId="0" applyFont="1" applyBorder="1" applyAlignment="1">
      <alignment/>
    </xf>
    <xf numFmtId="168" fontId="1" fillId="0" borderId="5" xfId="0" applyNumberFormat="1" applyFont="1" applyBorder="1" applyAlignment="1" applyProtection="1">
      <alignment horizontal="center"/>
      <protection/>
    </xf>
    <xf numFmtId="177" fontId="1" fillId="0" borderId="4" xfId="0" applyNumberFormat="1" applyFont="1" applyBorder="1" applyAlignment="1" applyProtection="1">
      <alignment/>
      <protection/>
    </xf>
    <xf numFmtId="177" fontId="0" fillId="0" borderId="4" xfId="0" applyNumberFormat="1" applyFont="1" applyBorder="1" applyAlignment="1" applyProtection="1">
      <alignment/>
      <protection/>
    </xf>
    <xf numFmtId="177" fontId="1" fillId="0" borderId="0" xfId="0" applyNumberFormat="1" applyFont="1" applyBorder="1" applyAlignment="1" applyProtection="1">
      <alignment/>
      <protection/>
    </xf>
    <xf numFmtId="49" fontId="1" fillId="0" borderId="20" xfId="0" applyNumberFormat="1" applyFont="1" applyBorder="1" applyAlignment="1" applyProtection="1">
      <alignment horizontal="left"/>
      <protection locked="0"/>
    </xf>
    <xf numFmtId="49" fontId="1" fillId="0" borderId="6" xfId="0" applyNumberFormat="1" applyFont="1" applyBorder="1" applyAlignment="1" applyProtection="1">
      <alignment horizontal="left"/>
      <protection locked="0"/>
    </xf>
    <xf numFmtId="49" fontId="1" fillId="0" borderId="21" xfId="0" applyNumberFormat="1" applyFont="1" applyBorder="1" applyAlignment="1" applyProtection="1">
      <alignment horizontal="left"/>
      <protection locked="0"/>
    </xf>
    <xf numFmtId="49" fontId="1" fillId="0" borderId="66" xfId="0" applyNumberFormat="1" applyFont="1" applyBorder="1" applyAlignment="1" applyProtection="1">
      <alignment horizontal="left"/>
      <protection locked="0"/>
    </xf>
    <xf numFmtId="49" fontId="1" fillId="0" borderId="67" xfId="0" applyNumberFormat="1" applyFont="1" applyBorder="1" applyAlignment="1" applyProtection="1">
      <alignment horizontal="left"/>
      <protection locked="0"/>
    </xf>
    <xf numFmtId="49" fontId="1" fillId="0" borderId="68" xfId="0" applyNumberFormat="1" applyFont="1" applyBorder="1" applyAlignment="1" applyProtection="1">
      <alignment horizontal="left"/>
      <protection locked="0"/>
    </xf>
    <xf numFmtId="49" fontId="1" fillId="0" borderId="39" xfId="0" applyNumberFormat="1" applyFont="1" applyBorder="1" applyAlignment="1" applyProtection="1">
      <alignment horizontal="left"/>
      <protection locked="0"/>
    </xf>
    <xf numFmtId="49" fontId="1" fillId="0" borderId="40" xfId="0" applyNumberFormat="1" applyFont="1" applyBorder="1" applyAlignment="1" applyProtection="1">
      <alignment horizontal="left"/>
      <protection locked="0"/>
    </xf>
    <xf numFmtId="49" fontId="1" fillId="0" borderId="69" xfId="0" applyNumberFormat="1" applyFont="1" applyBorder="1" applyAlignment="1" applyProtection="1">
      <alignment horizontal="left"/>
      <protection locked="0"/>
    </xf>
    <xf numFmtId="49" fontId="2" fillId="0" borderId="15" xfId="0" applyNumberFormat="1" applyFont="1" applyBorder="1" applyAlignment="1" applyProtection="1">
      <alignment horizontal="center"/>
      <protection locked="0"/>
    </xf>
    <xf numFmtId="49" fontId="2" fillId="0" borderId="16" xfId="0" applyNumberFormat="1" applyFont="1" applyBorder="1" applyAlignment="1" applyProtection="1">
      <alignment horizontal="center"/>
      <protection locked="0"/>
    </xf>
    <xf numFmtId="49" fontId="2" fillId="0" borderId="17" xfId="0" applyNumberFormat="1" applyFont="1" applyBorder="1" applyAlignment="1" applyProtection="1">
      <alignment horizontal="center"/>
      <protection locked="0"/>
    </xf>
    <xf numFmtId="49" fontId="1" fillId="0" borderId="9" xfId="0" applyNumberFormat="1" applyFont="1" applyBorder="1" applyAlignment="1" applyProtection="1">
      <alignment horizontal="left"/>
      <protection locked="0"/>
    </xf>
    <xf numFmtId="49" fontId="1" fillId="0" borderId="70" xfId="0" applyNumberFormat="1" applyFont="1" applyBorder="1" applyAlignment="1" applyProtection="1">
      <alignment horizontal="left"/>
      <protection locked="0"/>
    </xf>
    <xf numFmtId="49" fontId="1" fillId="0" borderId="28" xfId="0" applyNumberFormat="1" applyFont="1" applyBorder="1" applyAlignment="1" applyProtection="1">
      <alignment horizontal="left"/>
      <protection locked="0"/>
    </xf>
    <xf numFmtId="49" fontId="1" fillId="0" borderId="71" xfId="0" applyNumberFormat="1" applyFont="1" applyBorder="1" applyAlignment="1" applyProtection="1">
      <alignment horizontal="left"/>
      <protection locked="0"/>
    </xf>
    <xf numFmtId="49" fontId="2" fillId="0" borderId="72" xfId="0" applyNumberFormat="1" applyFont="1" applyBorder="1" applyAlignment="1" applyProtection="1">
      <alignment horizontal="left"/>
      <protection locked="0"/>
    </xf>
    <xf numFmtId="49" fontId="2" fillId="0" borderId="16" xfId="0" applyNumberFormat="1" applyFont="1" applyBorder="1" applyAlignment="1" applyProtection="1">
      <alignment horizontal="left"/>
      <protection locked="0"/>
    </xf>
    <xf numFmtId="49" fontId="2" fillId="0" borderId="17" xfId="0" applyNumberFormat="1" applyFont="1" applyBorder="1" applyAlignment="1" applyProtection="1">
      <alignment horizontal="left"/>
      <protection locked="0"/>
    </xf>
    <xf numFmtId="49" fontId="1" fillId="0" borderId="73" xfId="0" applyNumberFormat="1" applyFont="1" applyBorder="1" applyAlignment="1" applyProtection="1">
      <alignment horizontal="left"/>
      <protection locked="0"/>
    </xf>
    <xf numFmtId="49" fontId="1" fillId="0" borderId="74" xfId="0" applyNumberFormat="1" applyFont="1" applyBorder="1" applyAlignment="1" applyProtection="1">
      <alignment horizontal="left"/>
      <protection locked="0"/>
    </xf>
    <xf numFmtId="0" fontId="0" fillId="0" borderId="0" xfId="0" applyAlignment="1">
      <alignment horizontal="left"/>
    </xf>
    <xf numFmtId="0" fontId="0" fillId="0" borderId="75" xfId="0"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71"/>
  <sheetViews>
    <sheetView showGridLines="0" showRowColHeaders="0" tabSelected="1" workbookViewId="0" topLeftCell="A1">
      <selection activeCell="C4" sqref="C4"/>
    </sheetView>
  </sheetViews>
  <sheetFormatPr defaultColWidth="9.140625" defaultRowHeight="12.75"/>
  <cols>
    <col min="1" max="1" width="4.8515625" style="49" customWidth="1"/>
    <col min="2" max="16384" width="9.140625" style="49" customWidth="1"/>
  </cols>
  <sheetData>
    <row r="1" spans="1:15" ht="20.25">
      <c r="A1" s="304" t="s">
        <v>143</v>
      </c>
      <c r="B1" s="207"/>
      <c r="C1" s="170"/>
      <c r="D1" s="170"/>
      <c r="E1" s="171"/>
      <c r="F1" s="170"/>
      <c r="G1" s="170"/>
      <c r="H1" s="279" t="s">
        <v>260</v>
      </c>
      <c r="I1" s="170"/>
      <c r="J1" s="170"/>
      <c r="K1" s="170"/>
      <c r="L1" s="170"/>
      <c r="M1" s="170"/>
      <c r="N1" s="170"/>
      <c r="O1" s="170"/>
    </row>
    <row r="2" spans="1:15" ht="13.5">
      <c r="A2" s="170"/>
      <c r="B2" s="170"/>
      <c r="C2" s="170"/>
      <c r="D2" s="170"/>
      <c r="E2" s="170"/>
      <c r="F2" s="170"/>
      <c r="G2" s="170"/>
      <c r="H2" s="280" t="s">
        <v>261</v>
      </c>
      <c r="I2" s="170"/>
      <c r="J2" s="170"/>
      <c r="K2" s="170"/>
      <c r="L2" s="170"/>
      <c r="M2" s="170"/>
      <c r="N2" s="170"/>
      <c r="O2" s="170"/>
    </row>
    <row r="3" spans="1:15" ht="12.75">
      <c r="A3" s="170"/>
      <c r="B3" s="172" t="s">
        <v>96</v>
      </c>
      <c r="C3" s="173"/>
      <c r="D3" s="170"/>
      <c r="E3" s="170"/>
      <c r="F3" s="170"/>
      <c r="G3" s="170"/>
      <c r="H3" s="170"/>
      <c r="I3" s="170"/>
      <c r="J3" s="170"/>
      <c r="K3" s="170"/>
      <c r="L3" s="170"/>
      <c r="M3" s="170"/>
      <c r="N3" s="170"/>
      <c r="O3" s="170"/>
    </row>
    <row r="4" spans="1:15" ht="12.75">
      <c r="A4" s="170"/>
      <c r="B4" s="173"/>
      <c r="C4" s="53" t="s">
        <v>144</v>
      </c>
      <c r="D4" s="170"/>
      <c r="E4" s="170"/>
      <c r="F4" s="170"/>
      <c r="G4" s="170"/>
      <c r="H4" s="170"/>
      <c r="I4" s="170"/>
      <c r="J4" s="170"/>
      <c r="K4" s="170"/>
      <c r="L4" s="170"/>
      <c r="M4" s="170"/>
      <c r="N4" s="170"/>
      <c r="O4" s="170"/>
    </row>
    <row r="5" spans="1:15" ht="12.75">
      <c r="A5" s="170"/>
      <c r="B5" s="173"/>
      <c r="C5" s="173" t="s">
        <v>110</v>
      </c>
      <c r="D5" s="170"/>
      <c r="E5" s="170"/>
      <c r="F5" s="170"/>
      <c r="G5" s="170"/>
      <c r="H5" s="170"/>
      <c r="I5" s="170"/>
      <c r="J5" s="170"/>
      <c r="K5" s="170"/>
      <c r="L5" s="170"/>
      <c r="M5" s="170"/>
      <c r="N5" s="170"/>
      <c r="O5" s="170"/>
    </row>
    <row r="6" spans="1:15" ht="12.75">
      <c r="A6" s="170"/>
      <c r="B6" s="173"/>
      <c r="C6" s="174" t="s">
        <v>32</v>
      </c>
      <c r="D6" s="170"/>
      <c r="E6" s="170"/>
      <c r="F6" s="170"/>
      <c r="G6" s="170"/>
      <c r="H6" s="170"/>
      <c r="I6" s="170"/>
      <c r="J6" s="170"/>
      <c r="K6" s="170"/>
      <c r="L6" s="170"/>
      <c r="M6" s="170"/>
      <c r="N6" s="170"/>
      <c r="O6" s="170"/>
    </row>
    <row r="7" spans="1:15" ht="12.75">
      <c r="A7" s="170"/>
      <c r="B7" s="173"/>
      <c r="C7" s="174" t="s">
        <v>56</v>
      </c>
      <c r="D7" s="170"/>
      <c r="E7" s="170"/>
      <c r="F7" s="170"/>
      <c r="G7" s="170"/>
      <c r="H7" s="170"/>
      <c r="I7" s="170"/>
      <c r="J7" s="170"/>
      <c r="K7" s="170"/>
      <c r="L7" s="170"/>
      <c r="M7" s="170"/>
      <c r="N7" s="170"/>
      <c r="O7" s="170"/>
    </row>
    <row r="8" spans="1:15" ht="12.75">
      <c r="A8" s="170"/>
      <c r="B8" s="173"/>
      <c r="C8" s="174" t="s">
        <v>57</v>
      </c>
      <c r="D8" s="170"/>
      <c r="E8" s="170"/>
      <c r="F8" s="170"/>
      <c r="G8" s="170"/>
      <c r="H8" s="170"/>
      <c r="I8" s="170"/>
      <c r="J8" s="170"/>
      <c r="K8" s="170"/>
      <c r="L8" s="170"/>
      <c r="M8" s="170"/>
      <c r="N8" s="170"/>
      <c r="O8" s="170"/>
    </row>
    <row r="9" spans="1:15" ht="12.75">
      <c r="A9" s="170"/>
      <c r="B9" s="173"/>
      <c r="C9" s="174" t="s">
        <v>58</v>
      </c>
      <c r="D9" s="170"/>
      <c r="E9" s="170"/>
      <c r="F9" s="170"/>
      <c r="G9" s="170"/>
      <c r="H9" s="170"/>
      <c r="I9" s="170"/>
      <c r="J9" s="170"/>
      <c r="K9" s="170"/>
      <c r="L9" s="170"/>
      <c r="M9" s="170"/>
      <c r="N9" s="170"/>
      <c r="O9" s="170"/>
    </row>
    <row r="10" spans="1:15" ht="12.75">
      <c r="A10" s="170"/>
      <c r="B10" s="174"/>
      <c r="C10" s="174" t="s">
        <v>59</v>
      </c>
      <c r="D10" s="170"/>
      <c r="E10" s="170"/>
      <c r="F10" s="170"/>
      <c r="G10" s="170"/>
      <c r="H10" s="170"/>
      <c r="I10" s="170"/>
      <c r="J10" s="170"/>
      <c r="K10" s="170"/>
      <c r="L10" s="170"/>
      <c r="M10" s="170"/>
      <c r="N10" s="170"/>
      <c r="O10" s="170"/>
    </row>
    <row r="11" spans="1:15" ht="12.75">
      <c r="A11" s="170"/>
      <c r="B11" s="174"/>
      <c r="C11" s="174" t="s">
        <v>173</v>
      </c>
      <c r="D11" s="170"/>
      <c r="E11" s="170"/>
      <c r="F11" s="170"/>
      <c r="G11" s="170"/>
      <c r="H11" s="170"/>
      <c r="I11" s="170"/>
      <c r="J11" s="170"/>
      <c r="K11" s="170"/>
      <c r="L11" s="170"/>
      <c r="M11" s="170"/>
      <c r="N11" s="170"/>
      <c r="O11" s="170"/>
    </row>
    <row r="12" spans="1:15" ht="12.75">
      <c r="A12" s="170"/>
      <c r="B12" s="174"/>
      <c r="C12" s="174"/>
      <c r="D12" s="170"/>
      <c r="E12" s="170"/>
      <c r="F12" s="170"/>
      <c r="G12" s="170"/>
      <c r="H12" s="170"/>
      <c r="I12" s="170"/>
      <c r="J12" s="170"/>
      <c r="K12" s="170"/>
      <c r="L12" s="170"/>
      <c r="M12" s="170"/>
      <c r="N12" s="170"/>
      <c r="O12" s="170"/>
    </row>
    <row r="13" spans="1:15" ht="19.5">
      <c r="A13" s="206" t="s">
        <v>239</v>
      </c>
      <c r="B13" s="170"/>
      <c r="C13" s="170"/>
      <c r="D13" s="170"/>
      <c r="E13" s="170"/>
      <c r="F13" s="170"/>
      <c r="G13" s="170"/>
      <c r="H13" s="170"/>
      <c r="I13" s="170"/>
      <c r="J13" s="170"/>
      <c r="K13" s="170"/>
      <c r="L13" s="170"/>
      <c r="M13" s="170"/>
      <c r="N13" s="170"/>
      <c r="O13" s="170"/>
    </row>
    <row r="14" spans="1:15" ht="12.75">
      <c r="A14" s="170"/>
      <c r="B14" s="175" t="s">
        <v>85</v>
      </c>
      <c r="C14" s="173"/>
      <c r="D14" s="170"/>
      <c r="E14" s="170"/>
      <c r="F14" s="170"/>
      <c r="G14" s="170"/>
      <c r="H14" s="170"/>
      <c r="I14" s="170"/>
      <c r="J14" s="170"/>
      <c r="K14" s="170"/>
      <c r="L14" s="170"/>
      <c r="M14" s="170"/>
      <c r="N14" s="170"/>
      <c r="O14" s="170"/>
    </row>
    <row r="15" spans="1:15" ht="12.75">
      <c r="A15" s="170"/>
      <c r="B15" s="174"/>
      <c r="C15" s="173" t="s">
        <v>111</v>
      </c>
      <c r="D15" s="170"/>
      <c r="E15" s="170"/>
      <c r="F15" s="170"/>
      <c r="G15" s="170"/>
      <c r="H15" s="170"/>
      <c r="I15" s="170"/>
      <c r="J15" s="170"/>
      <c r="K15" s="170"/>
      <c r="L15" s="170"/>
      <c r="M15" s="170"/>
      <c r="N15" s="170"/>
      <c r="O15" s="170"/>
    </row>
    <row r="16" spans="1:15" ht="12.75">
      <c r="A16" s="170"/>
      <c r="B16" s="174"/>
      <c r="C16" s="174" t="s">
        <v>87</v>
      </c>
      <c r="D16" s="170"/>
      <c r="E16" s="170"/>
      <c r="F16" s="170"/>
      <c r="G16" s="170"/>
      <c r="H16" s="170"/>
      <c r="I16" s="170"/>
      <c r="J16" s="170"/>
      <c r="K16" s="170"/>
      <c r="L16" s="170"/>
      <c r="M16" s="170"/>
      <c r="N16" s="170"/>
      <c r="O16" s="170"/>
    </row>
    <row r="17" spans="1:15" ht="12.75">
      <c r="A17" s="170"/>
      <c r="B17" s="172" t="s">
        <v>86</v>
      </c>
      <c r="C17" s="173"/>
      <c r="D17" s="170"/>
      <c r="E17" s="170"/>
      <c r="F17" s="170"/>
      <c r="G17" s="170"/>
      <c r="H17" s="170"/>
      <c r="I17" s="170"/>
      <c r="J17" s="170"/>
      <c r="K17" s="170"/>
      <c r="L17" s="170"/>
      <c r="M17" s="170"/>
      <c r="N17" s="170"/>
      <c r="O17" s="170"/>
    </row>
    <row r="18" spans="1:15" ht="12.75">
      <c r="A18" s="170"/>
      <c r="B18" s="173"/>
      <c r="C18" s="173" t="s">
        <v>84</v>
      </c>
      <c r="D18" s="170"/>
      <c r="E18" s="170"/>
      <c r="F18" s="170"/>
      <c r="G18" s="170"/>
      <c r="H18" s="170"/>
      <c r="I18" s="170"/>
      <c r="J18" s="170"/>
      <c r="K18" s="170"/>
      <c r="L18" s="170"/>
      <c r="M18" s="170"/>
      <c r="N18" s="170"/>
      <c r="O18" s="170"/>
    </row>
    <row r="19" spans="1:15" ht="12.75">
      <c r="A19" s="170"/>
      <c r="B19" s="175" t="s">
        <v>92</v>
      </c>
      <c r="C19" s="174"/>
      <c r="D19" s="170"/>
      <c r="E19" s="170"/>
      <c r="F19" s="170"/>
      <c r="G19" s="170"/>
      <c r="H19" s="170"/>
      <c r="I19" s="170"/>
      <c r="J19" s="170"/>
      <c r="K19" s="170"/>
      <c r="L19" s="170"/>
      <c r="M19" s="170"/>
      <c r="N19" s="170"/>
      <c r="O19" s="170"/>
    </row>
    <row r="20" spans="1:15" ht="12.75">
      <c r="A20" s="170"/>
      <c r="B20" s="174"/>
      <c r="C20" s="174" t="s">
        <v>93</v>
      </c>
      <c r="D20" s="170"/>
      <c r="E20" s="170"/>
      <c r="F20" s="170"/>
      <c r="G20" s="170"/>
      <c r="H20" s="170"/>
      <c r="I20" s="170"/>
      <c r="J20" s="170"/>
      <c r="K20" s="170"/>
      <c r="L20" s="170"/>
      <c r="M20" s="170"/>
      <c r="N20" s="170"/>
      <c r="O20" s="170"/>
    </row>
    <row r="21" spans="1:15" ht="12.75">
      <c r="A21" s="170"/>
      <c r="B21" s="172" t="s">
        <v>100</v>
      </c>
      <c r="C21" s="173"/>
      <c r="D21" s="170"/>
      <c r="E21" s="170"/>
      <c r="F21" s="170"/>
      <c r="G21" s="170"/>
      <c r="H21" s="170"/>
      <c r="I21" s="170"/>
      <c r="J21" s="170"/>
      <c r="K21" s="170"/>
      <c r="L21" s="170"/>
      <c r="M21" s="170"/>
      <c r="N21" s="170"/>
      <c r="O21" s="170"/>
    </row>
    <row r="22" spans="1:15" ht="12.75">
      <c r="A22" s="170"/>
      <c r="B22" s="173"/>
      <c r="C22" s="173" t="s">
        <v>101</v>
      </c>
      <c r="D22" s="170"/>
      <c r="E22" s="170"/>
      <c r="F22" s="170"/>
      <c r="G22" s="170"/>
      <c r="H22" s="170"/>
      <c r="I22" s="170"/>
      <c r="J22" s="170"/>
      <c r="K22" s="170"/>
      <c r="L22" s="170"/>
      <c r="M22" s="170"/>
      <c r="N22" s="170"/>
      <c r="O22" s="170"/>
    </row>
    <row r="23" spans="1:15" ht="12.75">
      <c r="A23" s="170"/>
      <c r="B23" s="175" t="s">
        <v>11</v>
      </c>
      <c r="C23" s="174"/>
      <c r="D23" s="170"/>
      <c r="E23" s="170"/>
      <c r="F23" s="170"/>
      <c r="G23" s="170"/>
      <c r="H23" s="170"/>
      <c r="I23" s="170"/>
      <c r="J23" s="170"/>
      <c r="K23" s="170"/>
      <c r="L23" s="170"/>
      <c r="M23" s="170"/>
      <c r="N23" s="170"/>
      <c r="O23" s="170"/>
    </row>
    <row r="24" spans="1:15" ht="12.75">
      <c r="A24" s="170"/>
      <c r="B24" s="174"/>
      <c r="C24" s="174" t="s">
        <v>98</v>
      </c>
      <c r="D24" s="170"/>
      <c r="E24" s="170"/>
      <c r="F24" s="170"/>
      <c r="G24" s="170"/>
      <c r="H24" s="170"/>
      <c r="I24" s="170"/>
      <c r="J24" s="170"/>
      <c r="K24" s="170"/>
      <c r="L24" s="170"/>
      <c r="M24" s="170"/>
      <c r="N24" s="170"/>
      <c r="O24" s="170"/>
    </row>
    <row r="25" spans="1:15" ht="12.75">
      <c r="A25" s="170"/>
      <c r="B25" s="172" t="s">
        <v>99</v>
      </c>
      <c r="C25" s="173"/>
      <c r="D25" s="170"/>
      <c r="E25" s="170"/>
      <c r="F25" s="170"/>
      <c r="G25" s="170"/>
      <c r="H25" s="170"/>
      <c r="I25" s="170"/>
      <c r="J25" s="170"/>
      <c r="K25" s="170"/>
      <c r="L25" s="170"/>
      <c r="M25" s="170"/>
      <c r="N25" s="170"/>
      <c r="O25" s="170"/>
    </row>
    <row r="26" spans="1:15" ht="12.75">
      <c r="A26" s="170"/>
      <c r="B26" s="173"/>
      <c r="C26" s="173" t="s">
        <v>248</v>
      </c>
      <c r="D26" s="170"/>
      <c r="E26" s="170"/>
      <c r="F26" s="170"/>
      <c r="G26" s="170"/>
      <c r="H26" s="170"/>
      <c r="I26" s="170"/>
      <c r="J26" s="170"/>
      <c r="K26" s="170"/>
      <c r="L26" s="170"/>
      <c r="M26" s="170"/>
      <c r="N26" s="170"/>
      <c r="O26" s="170"/>
    </row>
    <row r="27" spans="1:15" ht="12.75">
      <c r="A27" s="170"/>
      <c r="B27" s="173"/>
      <c r="C27" s="173"/>
      <c r="D27" s="170"/>
      <c r="E27" s="170"/>
      <c r="F27" s="170"/>
      <c r="G27" s="170"/>
      <c r="H27" s="170"/>
      <c r="I27" s="170"/>
      <c r="J27" s="170"/>
      <c r="K27" s="170"/>
      <c r="L27" s="170"/>
      <c r="M27" s="170"/>
      <c r="N27" s="170"/>
      <c r="O27" s="170"/>
    </row>
    <row r="28" spans="1:15" ht="19.5">
      <c r="A28" s="206" t="s">
        <v>238</v>
      </c>
      <c r="B28" s="170"/>
      <c r="C28" s="170"/>
      <c r="D28" s="170"/>
      <c r="E28" s="170"/>
      <c r="F28" s="170"/>
      <c r="G28" s="170"/>
      <c r="H28" s="170"/>
      <c r="I28" s="170"/>
      <c r="J28" s="170"/>
      <c r="K28" s="170"/>
      <c r="L28" s="170"/>
      <c r="M28" s="170"/>
      <c r="N28" s="170"/>
      <c r="O28" s="170"/>
    </row>
    <row r="29" spans="1:15" ht="12.75">
      <c r="A29" s="170"/>
      <c r="B29" s="175" t="s">
        <v>126</v>
      </c>
      <c r="C29" s="174"/>
      <c r="E29" s="170"/>
      <c r="F29" s="170"/>
      <c r="G29" s="170"/>
      <c r="H29" s="170"/>
      <c r="I29" s="170"/>
      <c r="J29" s="170"/>
      <c r="K29" s="170"/>
      <c r="L29" s="170"/>
      <c r="M29" s="170"/>
      <c r="N29" s="170"/>
      <c r="O29" s="170"/>
    </row>
    <row r="30" spans="1:15" ht="12.75">
      <c r="A30" s="170"/>
      <c r="B30" s="173"/>
      <c r="C30" s="174" t="s">
        <v>176</v>
      </c>
      <c r="E30" s="170"/>
      <c r="F30" s="170"/>
      <c r="G30" s="170"/>
      <c r="H30" s="170"/>
      <c r="I30" s="170"/>
      <c r="J30" s="170"/>
      <c r="K30" s="170"/>
      <c r="L30" s="170"/>
      <c r="M30" s="170"/>
      <c r="N30" s="170"/>
      <c r="O30" s="170"/>
    </row>
    <row r="31" spans="1:15" ht="12.75">
      <c r="A31" s="170"/>
      <c r="B31" s="173"/>
      <c r="C31" s="174" t="s">
        <v>250</v>
      </c>
      <c r="E31" s="170"/>
      <c r="F31" s="170"/>
      <c r="G31" s="170"/>
      <c r="H31" s="170"/>
      <c r="I31" s="170"/>
      <c r="J31" s="170"/>
      <c r="K31" s="170"/>
      <c r="L31" s="170"/>
      <c r="M31" s="170"/>
      <c r="N31" s="170"/>
      <c r="O31" s="170"/>
    </row>
    <row r="32" spans="1:15" ht="12.75">
      <c r="A32" s="170"/>
      <c r="B32" s="173"/>
      <c r="C32" s="174" t="s">
        <v>127</v>
      </c>
      <c r="E32" s="170"/>
      <c r="F32" s="170"/>
      <c r="G32" s="170"/>
      <c r="H32" s="170"/>
      <c r="I32" s="170"/>
      <c r="J32" s="170"/>
      <c r="K32" s="170"/>
      <c r="L32" s="170"/>
      <c r="M32" s="170"/>
      <c r="N32" s="170"/>
      <c r="O32" s="170"/>
    </row>
    <row r="33" spans="1:15" ht="12.75">
      <c r="A33" s="170"/>
      <c r="B33" s="173"/>
      <c r="C33" s="174" t="s">
        <v>252</v>
      </c>
      <c r="E33" s="170"/>
      <c r="F33" s="170"/>
      <c r="G33" s="170"/>
      <c r="H33" s="170"/>
      <c r="I33" s="170"/>
      <c r="J33" s="170"/>
      <c r="K33" s="170"/>
      <c r="L33" s="170"/>
      <c r="M33" s="170"/>
      <c r="N33" s="170"/>
      <c r="O33" s="170"/>
    </row>
    <row r="34" spans="1:15" ht="12.75">
      <c r="A34" s="170"/>
      <c r="B34" s="173"/>
      <c r="C34" s="174" t="s">
        <v>128</v>
      </c>
      <c r="E34" s="170"/>
      <c r="F34" s="170"/>
      <c r="G34" s="170"/>
      <c r="H34" s="170"/>
      <c r="I34" s="170"/>
      <c r="J34" s="170"/>
      <c r="K34" s="170"/>
      <c r="L34" s="170"/>
      <c r="M34" s="170"/>
      <c r="N34" s="170"/>
      <c r="O34" s="170"/>
    </row>
    <row r="35" spans="1:15" ht="12.75">
      <c r="A35" s="170"/>
      <c r="B35" s="173"/>
      <c r="C35" s="174" t="s">
        <v>251</v>
      </c>
      <c r="E35" s="170"/>
      <c r="F35" s="170"/>
      <c r="G35" s="170"/>
      <c r="H35" s="170"/>
      <c r="I35" s="170"/>
      <c r="J35" s="170"/>
      <c r="K35" s="170"/>
      <c r="L35" s="170"/>
      <c r="M35" s="170"/>
      <c r="N35" s="170"/>
      <c r="O35" s="170"/>
    </row>
    <row r="36" spans="1:15" ht="12.75">
      <c r="A36" s="170"/>
      <c r="B36" s="172" t="s">
        <v>262</v>
      </c>
      <c r="C36" s="174"/>
      <c r="E36" s="170"/>
      <c r="F36" s="170"/>
      <c r="G36" s="170"/>
      <c r="H36" s="170"/>
      <c r="I36" s="170"/>
      <c r="J36" s="170"/>
      <c r="K36" s="170"/>
      <c r="L36" s="170"/>
      <c r="M36" s="170"/>
      <c r="N36" s="170"/>
      <c r="O36" s="170"/>
    </row>
    <row r="37" spans="1:15" ht="12.75">
      <c r="A37" s="170"/>
      <c r="B37" s="173"/>
      <c r="C37" s="174" t="s">
        <v>263</v>
      </c>
      <c r="E37" s="170"/>
      <c r="F37" s="170"/>
      <c r="G37" s="170"/>
      <c r="H37" s="170"/>
      <c r="I37" s="170"/>
      <c r="J37" s="170"/>
      <c r="K37" s="170"/>
      <c r="L37" s="170"/>
      <c r="M37" s="170"/>
      <c r="N37" s="170"/>
      <c r="O37" s="170"/>
    </row>
    <row r="38" spans="1:15" ht="12.75">
      <c r="A38" s="170"/>
      <c r="B38" s="173"/>
      <c r="C38" s="281" t="s">
        <v>125</v>
      </c>
      <c r="D38" s="282"/>
      <c r="E38" s="283"/>
      <c r="F38" s="285"/>
      <c r="G38" s="285"/>
      <c r="H38" s="285" t="s">
        <v>64</v>
      </c>
      <c r="I38" s="285" t="s">
        <v>61</v>
      </c>
      <c r="J38" s="170"/>
      <c r="K38" s="170"/>
      <c r="L38" s="170"/>
      <c r="M38" s="170"/>
      <c r="N38" s="170"/>
      <c r="O38" s="170"/>
    </row>
    <row r="39" spans="1:15" ht="12.75">
      <c r="A39" s="170"/>
      <c r="B39" s="173"/>
      <c r="C39" s="174" t="s">
        <v>119</v>
      </c>
      <c r="D39" s="284" t="s">
        <v>264</v>
      </c>
      <c r="E39" s="174"/>
      <c r="F39" s="174"/>
      <c r="G39" s="286" t="s">
        <v>265</v>
      </c>
      <c r="H39" s="174">
        <v>15</v>
      </c>
      <c r="I39" s="174">
        <v>4</v>
      </c>
      <c r="J39" s="170"/>
      <c r="K39" s="170"/>
      <c r="L39" s="170"/>
      <c r="M39" s="170"/>
      <c r="N39" s="170"/>
      <c r="O39" s="170"/>
    </row>
    <row r="40" spans="1:15" ht="12.75">
      <c r="A40" s="170"/>
      <c r="B40" s="173"/>
      <c r="C40" s="174" t="s">
        <v>266</v>
      </c>
      <c r="D40" s="284"/>
      <c r="E40" s="174"/>
      <c r="F40" s="174"/>
      <c r="G40" s="286"/>
      <c r="H40" s="174"/>
      <c r="I40" s="174"/>
      <c r="J40" s="170"/>
      <c r="K40" s="170"/>
      <c r="L40" s="170"/>
      <c r="M40" s="170"/>
      <c r="N40" s="170"/>
      <c r="O40" s="170"/>
    </row>
    <row r="41" spans="1:15" ht="12.75">
      <c r="A41" s="170"/>
      <c r="B41" s="173"/>
      <c r="C41" s="174"/>
      <c r="D41" s="284"/>
      <c r="E41" s="174"/>
      <c r="F41" s="174"/>
      <c r="G41" s="286"/>
      <c r="H41" s="174"/>
      <c r="I41" s="174"/>
      <c r="J41" s="170"/>
      <c r="K41" s="170"/>
      <c r="L41" s="170"/>
      <c r="M41" s="170"/>
      <c r="N41" s="170"/>
      <c r="O41" s="170"/>
    </row>
    <row r="42" spans="1:15" ht="19.5">
      <c r="A42" s="206" t="s">
        <v>240</v>
      </c>
      <c r="B42" s="170"/>
      <c r="C42" s="170"/>
      <c r="D42" s="170"/>
      <c r="E42" s="170"/>
      <c r="F42" s="170"/>
      <c r="G42" s="170"/>
      <c r="H42" s="170"/>
      <c r="I42" s="170"/>
      <c r="J42" s="170"/>
      <c r="K42" s="170"/>
      <c r="L42" s="170"/>
      <c r="M42" s="170"/>
      <c r="N42" s="170"/>
      <c r="O42" s="170"/>
    </row>
    <row r="43" spans="1:15" ht="12.75">
      <c r="A43" s="170"/>
      <c r="B43" s="172" t="s">
        <v>102</v>
      </c>
      <c r="C43" s="173"/>
      <c r="D43" s="170"/>
      <c r="E43" s="170"/>
      <c r="F43" s="170"/>
      <c r="G43" s="170"/>
      <c r="H43" s="170"/>
      <c r="I43" s="170"/>
      <c r="J43" s="170"/>
      <c r="K43" s="170"/>
      <c r="L43" s="170"/>
      <c r="M43" s="170"/>
      <c r="N43" s="170"/>
      <c r="O43" s="170"/>
    </row>
    <row r="44" spans="1:15" ht="12.75">
      <c r="A44" s="170"/>
      <c r="B44" s="173"/>
      <c r="C44" s="173" t="s">
        <v>103</v>
      </c>
      <c r="D44" s="170"/>
      <c r="E44" s="170"/>
      <c r="F44" s="170"/>
      <c r="G44" s="170"/>
      <c r="H44" s="170"/>
      <c r="I44" s="170"/>
      <c r="J44" s="170"/>
      <c r="K44" s="170"/>
      <c r="L44" s="170"/>
      <c r="M44" s="170"/>
      <c r="N44" s="170"/>
      <c r="O44" s="170"/>
    </row>
    <row r="45" spans="1:15" ht="12.75">
      <c r="A45" s="170"/>
      <c r="B45" s="172" t="s">
        <v>109</v>
      </c>
      <c r="C45" s="173"/>
      <c r="D45" s="170"/>
      <c r="E45" s="170"/>
      <c r="F45" s="170"/>
      <c r="G45" s="170"/>
      <c r="H45" s="170"/>
      <c r="I45" s="170"/>
      <c r="J45" s="170"/>
      <c r="K45" s="170"/>
      <c r="L45" s="170"/>
      <c r="M45" s="170"/>
      <c r="N45" s="170"/>
      <c r="O45" s="170"/>
    </row>
    <row r="46" spans="1:15" ht="12.75">
      <c r="A46" s="170"/>
      <c r="B46" s="173"/>
      <c r="C46" s="173" t="s">
        <v>249</v>
      </c>
      <c r="D46" s="170"/>
      <c r="E46" s="170"/>
      <c r="F46" s="170"/>
      <c r="G46" s="170"/>
      <c r="H46" s="170"/>
      <c r="I46" s="170"/>
      <c r="J46" s="170"/>
      <c r="K46" s="170"/>
      <c r="L46" s="170"/>
      <c r="M46" s="170"/>
      <c r="N46" s="170"/>
      <c r="O46" s="170"/>
    </row>
    <row r="47" spans="1:15" ht="12.75">
      <c r="A47" s="170"/>
      <c r="B47" s="173"/>
      <c r="C47" s="173"/>
      <c r="D47" s="170"/>
      <c r="E47" s="170"/>
      <c r="F47" s="170"/>
      <c r="G47" s="170"/>
      <c r="H47" s="170"/>
      <c r="I47" s="170"/>
      <c r="J47" s="170"/>
      <c r="K47" s="170"/>
      <c r="L47" s="170"/>
      <c r="M47" s="170"/>
      <c r="N47" s="170"/>
      <c r="O47" s="170"/>
    </row>
    <row r="48" spans="1:15" ht="19.5">
      <c r="A48" s="206" t="s">
        <v>242</v>
      </c>
      <c r="B48" s="170"/>
      <c r="C48" s="170"/>
      <c r="D48" s="170"/>
      <c r="E48" s="170"/>
      <c r="F48" s="170"/>
      <c r="G48" s="170"/>
      <c r="H48" s="170"/>
      <c r="I48" s="170"/>
      <c r="J48" s="170"/>
      <c r="K48" s="170"/>
      <c r="L48" s="170"/>
      <c r="M48" s="170"/>
      <c r="N48" s="170"/>
      <c r="O48" s="170"/>
    </row>
    <row r="49" spans="1:15" ht="12.75">
      <c r="A49" s="170"/>
      <c r="B49" s="175" t="s">
        <v>241</v>
      </c>
      <c r="C49" s="174"/>
      <c r="D49" s="170"/>
      <c r="E49" s="170"/>
      <c r="F49" s="170"/>
      <c r="G49" s="170"/>
      <c r="H49" s="170"/>
      <c r="I49" s="170"/>
      <c r="J49" s="170"/>
      <c r="K49" s="170"/>
      <c r="L49" s="170"/>
      <c r="M49" s="170"/>
      <c r="N49" s="170"/>
      <c r="O49" s="170"/>
    </row>
    <row r="50" spans="1:15" ht="12.75">
      <c r="A50" s="170"/>
      <c r="B50" s="174"/>
      <c r="C50" s="174" t="s">
        <v>97</v>
      </c>
      <c r="D50" s="170"/>
      <c r="E50" s="170"/>
      <c r="F50" s="170"/>
      <c r="G50" s="170"/>
      <c r="H50" s="170"/>
      <c r="I50" s="170"/>
      <c r="J50" s="170"/>
      <c r="K50" s="170"/>
      <c r="L50" s="170"/>
      <c r="M50" s="170"/>
      <c r="N50" s="170"/>
      <c r="O50" s="170"/>
    </row>
    <row r="51" spans="1:15" ht="12.75">
      <c r="A51" s="170"/>
      <c r="B51" s="175" t="s">
        <v>133</v>
      </c>
      <c r="C51" s="174"/>
      <c r="D51" s="170"/>
      <c r="E51" s="170"/>
      <c r="F51" s="170"/>
      <c r="G51" s="170"/>
      <c r="H51" s="170"/>
      <c r="I51" s="170"/>
      <c r="J51" s="170"/>
      <c r="K51" s="170"/>
      <c r="L51" s="170"/>
      <c r="M51" s="170"/>
      <c r="N51" s="170"/>
      <c r="O51" s="170"/>
    </row>
    <row r="52" spans="1:15" ht="12.75">
      <c r="A52" s="170"/>
      <c r="B52" s="174"/>
      <c r="C52" s="174" t="s">
        <v>281</v>
      </c>
      <c r="D52" s="170"/>
      <c r="E52" s="170"/>
      <c r="F52" s="170"/>
      <c r="G52" s="170"/>
      <c r="H52" s="170"/>
      <c r="I52" s="170"/>
      <c r="J52" s="170"/>
      <c r="K52" s="170"/>
      <c r="L52" s="170"/>
      <c r="M52" s="170"/>
      <c r="N52" s="170"/>
      <c r="O52" s="170"/>
    </row>
    <row r="53" spans="1:15" ht="12.75">
      <c r="A53" s="170"/>
      <c r="B53" s="174"/>
      <c r="C53" s="174" t="s">
        <v>284</v>
      </c>
      <c r="D53" s="170"/>
      <c r="E53" s="170"/>
      <c r="F53" s="170"/>
      <c r="G53" s="170"/>
      <c r="H53" s="170"/>
      <c r="I53" s="170"/>
      <c r="J53" s="170"/>
      <c r="K53" s="170"/>
      <c r="L53" s="170"/>
      <c r="M53" s="170"/>
      <c r="N53" s="170"/>
      <c r="O53" s="170"/>
    </row>
    <row r="54" spans="1:15" ht="13.5">
      <c r="A54" s="170"/>
      <c r="B54" s="174"/>
      <c r="C54" s="290">
        <v>1</v>
      </c>
      <c r="D54" s="320"/>
      <c r="E54" s="321" t="s">
        <v>285</v>
      </c>
      <c r="F54" s="322"/>
      <c r="G54" s="323">
        <v>15</v>
      </c>
      <c r="H54" s="324" t="s">
        <v>286</v>
      </c>
      <c r="I54" s="170"/>
      <c r="J54" s="170"/>
      <c r="K54" s="170"/>
      <c r="L54" s="170"/>
      <c r="M54" s="170"/>
      <c r="N54" s="170"/>
      <c r="O54" s="170"/>
    </row>
    <row r="55" spans="1:15" ht="13.5">
      <c r="A55" s="170"/>
      <c r="B55" s="174"/>
      <c r="C55" s="290"/>
      <c r="D55" s="320" t="s">
        <v>287</v>
      </c>
      <c r="E55" s="321"/>
      <c r="F55" s="325"/>
      <c r="G55" s="326"/>
      <c r="H55" s="327"/>
      <c r="I55" s="170"/>
      <c r="J55" s="170"/>
      <c r="K55" s="170"/>
      <c r="L55" s="170"/>
      <c r="M55" s="170"/>
      <c r="N55" s="170"/>
      <c r="O55" s="170"/>
    </row>
    <row r="56" spans="1:15" ht="13.5">
      <c r="A56" s="170"/>
      <c r="B56" s="174"/>
      <c r="C56" s="290">
        <v>1</v>
      </c>
      <c r="D56" s="320"/>
      <c r="E56" s="321" t="s">
        <v>288</v>
      </c>
      <c r="F56" s="325"/>
      <c r="G56" s="326">
        <v>15</v>
      </c>
      <c r="H56" s="327" t="s">
        <v>286</v>
      </c>
      <c r="I56" s="170"/>
      <c r="J56" s="170"/>
      <c r="K56" s="170"/>
      <c r="L56" s="170"/>
      <c r="M56" s="170"/>
      <c r="N56" s="170"/>
      <c r="O56" s="170"/>
    </row>
    <row r="57" spans="1:15" ht="12.75">
      <c r="A57" s="170"/>
      <c r="B57" s="175" t="s">
        <v>268</v>
      </c>
      <c r="C57" s="174"/>
      <c r="D57" s="170"/>
      <c r="E57" s="170"/>
      <c r="F57" s="170"/>
      <c r="G57" s="170"/>
      <c r="H57" s="170"/>
      <c r="I57" s="170"/>
      <c r="J57" s="170"/>
      <c r="K57" s="170"/>
      <c r="L57" s="170"/>
      <c r="M57" s="170"/>
      <c r="N57" s="170"/>
      <c r="O57" s="170"/>
    </row>
    <row r="58" spans="1:15" ht="12.75">
      <c r="A58" s="170"/>
      <c r="B58" s="174"/>
      <c r="C58" s="174" t="s">
        <v>269</v>
      </c>
      <c r="D58" s="170"/>
      <c r="E58" s="170"/>
      <c r="F58" s="170"/>
      <c r="G58" s="170"/>
      <c r="H58" s="170"/>
      <c r="I58" s="170"/>
      <c r="J58" s="170"/>
      <c r="K58" s="170"/>
      <c r="L58" s="170"/>
      <c r="M58" s="170"/>
      <c r="N58" s="170"/>
      <c r="O58" s="170"/>
    </row>
    <row r="59" spans="1:15" ht="12.75">
      <c r="A59" s="170"/>
      <c r="B59" s="174"/>
      <c r="C59" s="174"/>
      <c r="D59" s="170"/>
      <c r="E59" s="170"/>
      <c r="F59" s="170"/>
      <c r="G59" s="170"/>
      <c r="H59" s="170"/>
      <c r="I59" s="170"/>
      <c r="J59" s="170"/>
      <c r="K59" s="170"/>
      <c r="L59" s="170"/>
      <c r="M59" s="170"/>
      <c r="N59" s="170"/>
      <c r="O59" s="170"/>
    </row>
    <row r="60" spans="1:15" ht="19.5">
      <c r="A60" s="206" t="s">
        <v>243</v>
      </c>
      <c r="B60" s="173"/>
      <c r="C60" s="173"/>
      <c r="D60" s="170"/>
      <c r="E60" s="170"/>
      <c r="F60" s="170"/>
      <c r="G60" s="170"/>
      <c r="H60" s="170"/>
      <c r="I60" s="170"/>
      <c r="J60" s="170"/>
      <c r="K60" s="170"/>
      <c r="L60" s="170"/>
      <c r="M60" s="170"/>
      <c r="N60" s="170"/>
      <c r="O60" s="170"/>
    </row>
    <row r="61" spans="1:15" ht="12.75">
      <c r="A61" s="170"/>
      <c r="B61" s="172" t="s">
        <v>177</v>
      </c>
      <c r="C61" s="173"/>
      <c r="D61" s="170"/>
      <c r="E61" s="170"/>
      <c r="F61" s="170"/>
      <c r="G61" s="170"/>
      <c r="H61" s="170"/>
      <c r="I61" s="170"/>
      <c r="J61" s="170"/>
      <c r="K61" s="170"/>
      <c r="L61" s="170"/>
      <c r="M61" s="170"/>
      <c r="N61" s="170"/>
      <c r="O61" s="170"/>
    </row>
    <row r="62" spans="1:15" ht="12.75">
      <c r="A62" s="170"/>
      <c r="B62" s="173"/>
      <c r="C62" s="173" t="s">
        <v>178</v>
      </c>
      <c r="D62" s="170"/>
      <c r="E62" s="170"/>
      <c r="F62" s="170"/>
      <c r="G62" s="170"/>
      <c r="H62" s="170"/>
      <c r="I62" s="170"/>
      <c r="J62" s="170"/>
      <c r="K62" s="170"/>
      <c r="L62" s="170"/>
      <c r="M62" s="170"/>
      <c r="N62" s="170"/>
      <c r="O62" s="170"/>
    </row>
    <row r="63" spans="1:15" ht="12.75">
      <c r="A63" s="170"/>
      <c r="B63" s="170"/>
      <c r="C63" s="170"/>
      <c r="D63" s="170"/>
      <c r="E63" s="170"/>
      <c r="F63" s="170"/>
      <c r="G63" s="170"/>
      <c r="H63" s="170"/>
      <c r="I63" s="170"/>
      <c r="J63" s="170"/>
      <c r="K63" s="170"/>
      <c r="L63" s="170"/>
      <c r="M63" s="170"/>
      <c r="N63" s="170"/>
      <c r="O63" s="170"/>
    </row>
    <row r="64" spans="1:15" ht="19.5">
      <c r="A64" s="206" t="s">
        <v>244</v>
      </c>
      <c r="B64" s="174"/>
      <c r="C64" s="170"/>
      <c r="D64" s="170"/>
      <c r="E64" s="170"/>
      <c r="F64" s="170"/>
      <c r="G64" s="170"/>
      <c r="H64" s="170"/>
      <c r="I64" s="170"/>
      <c r="J64" s="170"/>
      <c r="K64" s="170"/>
      <c r="L64" s="170"/>
      <c r="M64" s="170"/>
      <c r="N64" s="170"/>
      <c r="O64" s="170"/>
    </row>
    <row r="65" spans="1:15" ht="12.75">
      <c r="A65" s="174"/>
      <c r="B65" s="175" t="s">
        <v>245</v>
      </c>
      <c r="C65" s="170"/>
      <c r="D65" s="170"/>
      <c r="E65" s="170"/>
      <c r="F65" s="170"/>
      <c r="G65" s="170"/>
      <c r="H65" s="170"/>
      <c r="I65" s="170"/>
      <c r="J65" s="170"/>
      <c r="K65" s="170"/>
      <c r="L65" s="170"/>
      <c r="M65" s="170"/>
      <c r="N65" s="170"/>
      <c r="O65" s="170"/>
    </row>
    <row r="66" spans="1:15" ht="12.75">
      <c r="A66" s="170"/>
      <c r="B66" s="170"/>
      <c r="C66" s="170"/>
      <c r="D66" s="170"/>
      <c r="E66" s="170"/>
      <c r="F66" s="170"/>
      <c r="G66" s="170"/>
      <c r="H66" s="170"/>
      <c r="I66" s="170"/>
      <c r="J66" s="170"/>
      <c r="K66" s="170"/>
      <c r="L66" s="170"/>
      <c r="M66" s="170"/>
      <c r="N66" s="170"/>
      <c r="O66" s="170"/>
    </row>
    <row r="67" spans="1:15" ht="19.5">
      <c r="A67" s="206" t="s">
        <v>282</v>
      </c>
      <c r="B67" s="174"/>
      <c r="C67" s="170"/>
      <c r="D67" s="170"/>
      <c r="E67" s="170"/>
      <c r="F67" s="170"/>
      <c r="G67" s="170"/>
      <c r="H67" s="170"/>
      <c r="I67" s="170"/>
      <c r="J67" s="170"/>
      <c r="K67" s="170"/>
      <c r="L67" s="170"/>
      <c r="M67" s="170"/>
      <c r="N67" s="170"/>
      <c r="O67" s="170"/>
    </row>
    <row r="68" spans="1:15" ht="12.75">
      <c r="A68" s="174"/>
      <c r="B68" s="175" t="s">
        <v>283</v>
      </c>
      <c r="C68" s="170"/>
      <c r="D68" s="170"/>
      <c r="E68" s="170"/>
      <c r="F68" s="170"/>
      <c r="G68" s="170"/>
      <c r="H68" s="170"/>
      <c r="I68" s="170"/>
      <c r="J68" s="170"/>
      <c r="K68" s="170"/>
      <c r="L68" s="170"/>
      <c r="M68" s="170"/>
      <c r="N68" s="170"/>
      <c r="O68" s="170"/>
    </row>
    <row r="69" spans="1:15" ht="12.75">
      <c r="A69" s="170"/>
      <c r="B69" s="170"/>
      <c r="C69" s="170"/>
      <c r="D69" s="170"/>
      <c r="E69" s="170"/>
      <c r="F69" s="170"/>
      <c r="G69" s="170"/>
      <c r="H69" s="170"/>
      <c r="I69" s="170"/>
      <c r="J69" s="170"/>
      <c r="K69" s="170"/>
      <c r="L69" s="170"/>
      <c r="M69" s="170"/>
      <c r="N69" s="170"/>
      <c r="O69" s="170"/>
    </row>
    <row r="70" spans="1:15" ht="12.75">
      <c r="A70" s="170"/>
      <c r="B70" s="170"/>
      <c r="C70" s="170"/>
      <c r="D70" s="170"/>
      <c r="E70" s="170"/>
      <c r="F70" s="170"/>
      <c r="G70" s="170"/>
      <c r="H70" s="170"/>
      <c r="I70" s="170"/>
      <c r="J70" s="170"/>
      <c r="K70" s="170"/>
      <c r="L70" s="170"/>
      <c r="M70" s="170"/>
      <c r="N70" s="170"/>
      <c r="O70" s="170"/>
    </row>
    <row r="71" spans="1:15" ht="12.75">
      <c r="A71" s="170"/>
      <c r="B71" s="170"/>
      <c r="C71" s="170"/>
      <c r="D71" s="170"/>
      <c r="E71" s="170"/>
      <c r="F71" s="170"/>
      <c r="G71" s="170"/>
      <c r="H71" s="170"/>
      <c r="I71" s="170"/>
      <c r="J71" s="170"/>
      <c r="K71" s="170"/>
      <c r="L71" s="170"/>
      <c r="M71" s="170"/>
      <c r="N71" s="170"/>
      <c r="O71" s="170"/>
    </row>
  </sheetData>
  <sheetProtection sheet="1" objects="1" scenarios="1"/>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J280"/>
  <sheetViews>
    <sheetView showGridLines="0" showRowColHeaders="0" workbookViewId="0" topLeftCell="A1">
      <selection activeCell="A1" sqref="A1"/>
    </sheetView>
  </sheetViews>
  <sheetFormatPr defaultColWidth="9.140625" defaultRowHeight="12.75"/>
  <cols>
    <col min="1" max="17" width="5.7109375" style="55" customWidth="1"/>
    <col min="18" max="18" width="2.7109375" style="55" customWidth="1"/>
    <col min="19" max="20" width="5.7109375" style="55" customWidth="1"/>
    <col min="21" max="21" width="7.140625" style="55" customWidth="1"/>
    <col min="22" max="22" width="4.7109375" style="55" customWidth="1"/>
    <col min="23" max="16384" width="9.140625" style="55" customWidth="1"/>
  </cols>
  <sheetData>
    <row r="1" spans="1:23" ht="22.5">
      <c r="A1" s="10" t="s">
        <v>112</v>
      </c>
      <c r="B1" s="11"/>
      <c r="C1" s="12"/>
      <c r="D1" s="12"/>
      <c r="E1" s="12"/>
      <c r="F1" s="12"/>
      <c r="G1" s="12"/>
      <c r="H1" s="12"/>
      <c r="I1" s="12"/>
      <c r="J1" s="12"/>
      <c r="K1" s="52" t="s">
        <v>12</v>
      </c>
      <c r="L1" s="345">
        <f>O41+O42+O43+Q41+Q42+(IF(ISNUMBER(Q43),Q43,0))+(IF(ISNUMBER(Q44),Q44,0))</f>
        <v>-5</v>
      </c>
      <c r="M1" s="345"/>
      <c r="N1" s="51"/>
      <c r="O1" s="52" t="s">
        <v>247</v>
      </c>
      <c r="P1" s="155">
        <v>0</v>
      </c>
      <c r="Q1" s="11"/>
      <c r="R1" s="53"/>
      <c r="S1" s="54" t="s">
        <v>94</v>
      </c>
      <c r="T1" s="53"/>
      <c r="V1" s="250">
        <v>0</v>
      </c>
      <c r="W1" s="55" t="s">
        <v>95</v>
      </c>
    </row>
    <row r="2" spans="1:20" ht="18.75">
      <c r="A2" s="123"/>
      <c r="B2" s="13"/>
      <c r="C2" s="13"/>
      <c r="D2" s="13"/>
      <c r="E2" s="13"/>
      <c r="F2" s="13"/>
      <c r="G2" s="13"/>
      <c r="H2" s="13"/>
      <c r="I2" s="13"/>
      <c r="J2" s="13"/>
      <c r="K2" s="13"/>
      <c r="L2" s="13"/>
      <c r="M2" s="13"/>
      <c r="N2" s="13"/>
      <c r="O2" s="13"/>
      <c r="P2" s="13"/>
      <c r="Q2" s="13"/>
      <c r="R2" s="53"/>
      <c r="S2" s="57"/>
      <c r="T2" s="53"/>
    </row>
    <row r="3" spans="1:20" ht="15.75">
      <c r="A3" s="121"/>
      <c r="B3" s="121"/>
      <c r="C3" s="121"/>
      <c r="D3" s="121"/>
      <c r="E3" s="121"/>
      <c r="F3" s="121"/>
      <c r="G3" s="121"/>
      <c r="H3" s="121"/>
      <c r="I3" s="121"/>
      <c r="J3" s="121"/>
      <c r="K3" s="121"/>
      <c r="L3" s="121"/>
      <c r="M3" s="121"/>
      <c r="N3" s="121"/>
      <c r="O3" s="121"/>
      <c r="P3" s="121"/>
      <c r="Q3" s="121"/>
      <c r="R3" s="53"/>
      <c r="S3" s="58"/>
      <c r="T3" s="53"/>
    </row>
    <row r="4" spans="1:19" ht="16.5" thickBot="1">
      <c r="A4" s="122"/>
      <c r="B4" s="122"/>
      <c r="C4" s="122"/>
      <c r="D4" s="122"/>
      <c r="E4" s="122"/>
      <c r="F4" s="122"/>
      <c r="G4" s="122"/>
      <c r="H4" s="122"/>
      <c r="I4" s="122"/>
      <c r="J4" s="122"/>
      <c r="K4" s="122"/>
      <c r="L4" s="122"/>
      <c r="M4" s="122"/>
      <c r="N4" s="122"/>
      <c r="O4" s="122"/>
      <c r="P4" s="122"/>
      <c r="Q4" s="122"/>
      <c r="R4" s="53"/>
      <c r="S4" s="58" t="s">
        <v>145</v>
      </c>
    </row>
    <row r="5" spans="1:20" ht="15.75">
      <c r="A5" s="59" t="s">
        <v>13</v>
      </c>
      <c r="B5" s="60"/>
      <c r="C5" s="161">
        <v>0</v>
      </c>
      <c r="D5" s="61">
        <f>IF(C5=0,0,VLOOKUP(C5-V14,ST_table,4,FALSE))</f>
        <v>0</v>
      </c>
      <c r="E5" s="62" t="s">
        <v>42</v>
      </c>
      <c r="F5" s="63"/>
      <c r="G5" s="64">
        <f>C8+V12</f>
        <v>0</v>
      </c>
      <c r="H5" s="63"/>
      <c r="I5" s="63"/>
      <c r="J5" s="63"/>
      <c r="K5" s="63"/>
      <c r="L5" s="63"/>
      <c r="M5" s="65" t="s">
        <v>0</v>
      </c>
      <c r="N5" s="189">
        <f>IF(C5=0,0,VLOOKUP(C5,ST_table,3,FALSE))</f>
        <v>0</v>
      </c>
      <c r="O5" s="66"/>
      <c r="P5" s="67" t="s">
        <v>1</v>
      </c>
      <c r="Q5" s="188">
        <f>IF(C5=0,0,VLOOKUP(C5,ST_table,2,FALSE))</f>
        <v>0</v>
      </c>
      <c r="R5" s="53"/>
      <c r="S5" s="54"/>
      <c r="T5" s="53"/>
    </row>
    <row r="6" spans="1:20" ht="15.75">
      <c r="A6" s="68" t="s">
        <v>14</v>
      </c>
      <c r="B6" s="24"/>
      <c r="C6" s="162">
        <v>0</v>
      </c>
      <c r="D6" s="7">
        <f>IF(C6=0,0,VLOOKUP(C6-V15,IQ_Table,2,FALSE))</f>
        <v>0</v>
      </c>
      <c r="E6" s="69" t="s">
        <v>2</v>
      </c>
      <c r="F6" s="70"/>
      <c r="G6" s="71">
        <f>((C6+C8)/4)+V7</f>
        <v>0</v>
      </c>
      <c r="H6" s="72" t="s">
        <v>3</v>
      </c>
      <c r="I6" s="70"/>
      <c r="J6" s="71">
        <f>((C6+C7)/4)+V8</f>
        <v>0</v>
      </c>
      <c r="K6" s="70"/>
      <c r="L6" s="72" t="s">
        <v>4</v>
      </c>
      <c r="M6" s="73">
        <f>ROUNDDOWN(G6,0)+C14+V9</f>
        <v>0</v>
      </c>
      <c r="N6" s="70"/>
      <c r="O6" s="70"/>
      <c r="P6" s="70"/>
      <c r="Q6" s="74"/>
      <c r="R6" s="53"/>
      <c r="S6" s="53"/>
      <c r="T6" s="53"/>
    </row>
    <row r="7" spans="1:23" ht="15.75">
      <c r="A7" s="68" t="s">
        <v>15</v>
      </c>
      <c r="B7" s="24"/>
      <c r="C7" s="162">
        <v>0</v>
      </c>
      <c r="D7" s="7">
        <f>IF(C7=0,0,VLOOKUP(C7-V16,IQ_Table,2,FALSE))</f>
        <v>0</v>
      </c>
      <c r="E7" s="69" t="s">
        <v>43</v>
      </c>
      <c r="F7" s="70"/>
      <c r="G7" s="75">
        <f>C5+V11</f>
        <v>0</v>
      </c>
      <c r="H7" s="156"/>
      <c r="I7" s="156"/>
      <c r="J7" s="156"/>
      <c r="K7" s="156"/>
      <c r="L7" s="156"/>
      <c r="M7" s="156"/>
      <c r="N7" s="156"/>
      <c r="O7" s="156"/>
      <c r="P7" s="156"/>
      <c r="Q7" s="157"/>
      <c r="R7" s="53"/>
      <c r="S7" s="57" t="s">
        <v>88</v>
      </c>
      <c r="T7" s="53"/>
      <c r="V7" s="250"/>
      <c r="W7" s="55" t="s">
        <v>90</v>
      </c>
    </row>
    <row r="8" spans="1:23" ht="16.5" thickBot="1">
      <c r="A8" s="76" t="s">
        <v>16</v>
      </c>
      <c r="B8" s="77"/>
      <c r="C8" s="163">
        <v>0</v>
      </c>
      <c r="D8" s="78">
        <f>IF(C8=0,0,VLOOKUP(C8-V17,ST_table,4,FALSE))</f>
        <v>0</v>
      </c>
      <c r="E8" s="160"/>
      <c r="F8" s="158"/>
      <c r="G8" s="158"/>
      <c r="H8" s="158"/>
      <c r="I8" s="158"/>
      <c r="J8" s="158"/>
      <c r="K8" s="158"/>
      <c r="L8" s="158"/>
      <c r="M8" s="158"/>
      <c r="N8" s="158"/>
      <c r="O8" s="158"/>
      <c r="P8" s="158"/>
      <c r="Q8" s="159"/>
      <c r="R8" s="53"/>
      <c r="S8" s="57" t="s">
        <v>89</v>
      </c>
      <c r="V8" s="250"/>
      <c r="W8" s="55" t="s">
        <v>91</v>
      </c>
    </row>
    <row r="9" spans="1:23" ht="15.75">
      <c r="A9" s="79" t="s">
        <v>5</v>
      </c>
      <c r="B9" s="80"/>
      <c r="C9" s="80"/>
      <c r="D9" s="81"/>
      <c r="E9" s="82" t="s">
        <v>21</v>
      </c>
      <c r="F9" s="83"/>
      <c r="G9" s="83"/>
      <c r="H9" s="84"/>
      <c r="I9" s="85" t="s">
        <v>23</v>
      </c>
      <c r="J9" s="86"/>
      <c r="K9" s="86"/>
      <c r="L9" s="14"/>
      <c r="M9" s="14"/>
      <c r="N9" s="14"/>
      <c r="O9" s="14"/>
      <c r="P9" s="14"/>
      <c r="Q9" s="1">
        <v>0</v>
      </c>
      <c r="R9" s="53"/>
      <c r="S9" s="57" t="s">
        <v>107</v>
      </c>
      <c r="V9" s="250"/>
      <c r="W9" s="87" t="s">
        <v>106</v>
      </c>
    </row>
    <row r="10" spans="1:22" ht="15.75">
      <c r="A10" s="88" t="s">
        <v>17</v>
      </c>
      <c r="B10" s="24"/>
      <c r="C10" s="89" t="s">
        <v>6</v>
      </c>
      <c r="D10" s="90">
        <f>C5*2</f>
        <v>0</v>
      </c>
      <c r="E10" s="91" t="s">
        <v>22</v>
      </c>
      <c r="F10" s="92">
        <f>M6-V9+V10</f>
        <v>0</v>
      </c>
      <c r="G10" s="16"/>
      <c r="H10" s="21"/>
      <c r="I10" s="93" t="s">
        <v>24</v>
      </c>
      <c r="J10" s="94"/>
      <c r="K10" s="94"/>
      <c r="L10" s="18"/>
      <c r="M10" s="18"/>
      <c r="N10" s="18"/>
      <c r="O10" s="18"/>
      <c r="P10" s="18"/>
      <c r="Q10" s="5">
        <v>0</v>
      </c>
      <c r="R10" s="53"/>
      <c r="S10" s="57" t="s">
        <v>174</v>
      </c>
      <c r="V10" s="250"/>
    </row>
    <row r="11" spans="1:23" ht="15.75">
      <c r="A11" s="88" t="s">
        <v>18</v>
      </c>
      <c r="B11" s="24"/>
      <c r="C11" s="89" t="s">
        <v>7</v>
      </c>
      <c r="D11" s="90">
        <f>C5*4</f>
        <v>0</v>
      </c>
      <c r="E11" s="15"/>
      <c r="F11" s="16"/>
      <c r="G11" s="18"/>
      <c r="H11" s="22"/>
      <c r="I11" s="93" t="s">
        <v>25</v>
      </c>
      <c r="J11" s="94"/>
      <c r="K11" s="94"/>
      <c r="L11" s="18"/>
      <c r="M11" s="18"/>
      <c r="N11" s="18"/>
      <c r="O11" s="18"/>
      <c r="P11" s="18"/>
      <c r="Q11" s="5">
        <v>0</v>
      </c>
      <c r="R11" s="53"/>
      <c r="S11" s="57" t="s">
        <v>104</v>
      </c>
      <c r="V11" s="250"/>
      <c r="W11" s="95"/>
    </row>
    <row r="12" spans="1:22" ht="15.75">
      <c r="A12" s="88" t="s">
        <v>19</v>
      </c>
      <c r="B12" s="24"/>
      <c r="C12" s="89" t="s">
        <v>8</v>
      </c>
      <c r="D12" s="90">
        <f>C5*6</f>
        <v>0</v>
      </c>
      <c r="E12" s="15"/>
      <c r="F12" s="16"/>
      <c r="G12" s="18"/>
      <c r="H12" s="22"/>
      <c r="I12" s="93" t="s">
        <v>26</v>
      </c>
      <c r="J12" s="94"/>
      <c r="K12" s="94"/>
      <c r="L12" s="190"/>
      <c r="M12" s="18"/>
      <c r="N12" s="18"/>
      <c r="O12" s="18"/>
      <c r="P12" s="18"/>
      <c r="Q12" s="21"/>
      <c r="R12" s="53"/>
      <c r="S12" s="57" t="s">
        <v>105</v>
      </c>
      <c r="V12" s="250"/>
    </row>
    <row r="13" spans="1:19" ht="13.5">
      <c r="A13" s="88" t="s">
        <v>20</v>
      </c>
      <c r="B13" s="24"/>
      <c r="C13" s="89" t="s">
        <v>9</v>
      </c>
      <c r="D13" s="90">
        <f>C5*12</f>
        <v>0</v>
      </c>
      <c r="E13" s="17"/>
      <c r="F13" s="18"/>
      <c r="G13" s="18"/>
      <c r="H13" s="22"/>
      <c r="I13" s="15"/>
      <c r="J13" s="16"/>
      <c r="K13" s="16"/>
      <c r="L13" s="16"/>
      <c r="M13" s="18"/>
      <c r="N13" s="18"/>
      <c r="O13" s="18"/>
      <c r="P13" s="18"/>
      <c r="Q13" s="22"/>
      <c r="R13" s="53"/>
      <c r="S13" s="57" t="s">
        <v>142</v>
      </c>
    </row>
    <row r="14" spans="1:23" ht="14.25" thickBot="1">
      <c r="A14" s="96" t="s">
        <v>44</v>
      </c>
      <c r="B14" s="77"/>
      <c r="C14" s="77">
        <f>IF(D14&lt;=D10,0,IF(D14&lt;=D11,-1,IF(D14&lt;=D12,-2,IF(D14&lt;=D13,-3,-4))))</f>
        <v>0</v>
      </c>
      <c r="D14" s="97">
        <f>Possessions!N2</f>
        <v>0</v>
      </c>
      <c r="E14" s="19"/>
      <c r="F14" s="20"/>
      <c r="G14" s="20"/>
      <c r="H14" s="23"/>
      <c r="I14" s="19"/>
      <c r="J14" s="20"/>
      <c r="K14" s="20"/>
      <c r="L14" s="20"/>
      <c r="M14" s="20"/>
      <c r="N14" s="20"/>
      <c r="O14" s="20"/>
      <c r="P14" s="20"/>
      <c r="Q14" s="23"/>
      <c r="R14" s="53"/>
      <c r="U14" s="57" t="s">
        <v>135</v>
      </c>
      <c r="V14" s="250"/>
      <c r="W14" s="55" t="s">
        <v>139</v>
      </c>
    </row>
    <row r="15" spans="1:23" ht="12.75">
      <c r="A15" s="164" t="s">
        <v>45</v>
      </c>
      <c r="B15" s="165"/>
      <c r="C15" s="165"/>
      <c r="D15" s="165"/>
      <c r="E15" s="166"/>
      <c r="F15" s="166"/>
      <c r="G15" s="100"/>
      <c r="H15" s="100"/>
      <c r="I15" s="100"/>
      <c r="J15" s="100"/>
      <c r="K15" s="100"/>
      <c r="L15" s="166"/>
      <c r="M15" s="166"/>
      <c r="N15" s="166"/>
      <c r="O15" s="166"/>
      <c r="P15" s="166"/>
      <c r="Q15" s="167"/>
      <c r="R15" s="53"/>
      <c r="U15" s="57" t="s">
        <v>136</v>
      </c>
      <c r="V15" s="250"/>
      <c r="W15" s="55" t="s">
        <v>140</v>
      </c>
    </row>
    <row r="16" spans="1:23" ht="12.75">
      <c r="A16" s="15"/>
      <c r="B16" s="16"/>
      <c r="C16" s="16"/>
      <c r="D16" s="16"/>
      <c r="E16" s="16"/>
      <c r="F16" s="16"/>
      <c r="G16" s="16"/>
      <c r="H16" s="2">
        <v>0</v>
      </c>
      <c r="I16" s="4"/>
      <c r="J16" s="16"/>
      <c r="K16" s="16"/>
      <c r="L16" s="16"/>
      <c r="M16" s="16"/>
      <c r="N16" s="16"/>
      <c r="O16" s="16"/>
      <c r="P16" s="16"/>
      <c r="Q16" s="5">
        <v>0</v>
      </c>
      <c r="R16" s="53"/>
      <c r="U16" s="57" t="s">
        <v>137</v>
      </c>
      <c r="V16" s="250"/>
      <c r="W16" s="55" t="s">
        <v>246</v>
      </c>
    </row>
    <row r="17" spans="1:23" ht="12.75">
      <c r="A17" s="17"/>
      <c r="B17" s="18"/>
      <c r="C17" s="18"/>
      <c r="D17" s="18"/>
      <c r="E17" s="18"/>
      <c r="F17" s="18"/>
      <c r="G17" s="18"/>
      <c r="H17" s="2">
        <v>0</v>
      </c>
      <c r="I17" s="4"/>
      <c r="J17" s="18"/>
      <c r="K17" s="18"/>
      <c r="L17" s="18"/>
      <c r="M17" s="18"/>
      <c r="N17" s="18"/>
      <c r="O17" s="18"/>
      <c r="P17" s="18"/>
      <c r="Q17" s="5">
        <v>0</v>
      </c>
      <c r="R17" s="53"/>
      <c r="U17" s="57" t="s">
        <v>138</v>
      </c>
      <c r="V17" s="250"/>
      <c r="W17" s="55" t="s">
        <v>141</v>
      </c>
    </row>
    <row r="18" spans="1:18" ht="12.75">
      <c r="A18" s="17"/>
      <c r="B18" s="18"/>
      <c r="C18" s="18"/>
      <c r="D18" s="18"/>
      <c r="E18" s="18"/>
      <c r="F18" s="18"/>
      <c r="G18" s="18"/>
      <c r="H18" s="2">
        <v>0</v>
      </c>
      <c r="I18" s="4"/>
      <c r="J18" s="18"/>
      <c r="K18" s="18"/>
      <c r="L18" s="18"/>
      <c r="M18" s="18"/>
      <c r="N18" s="18"/>
      <c r="O18" s="18"/>
      <c r="P18" s="18"/>
      <c r="Q18" s="5">
        <v>0</v>
      </c>
      <c r="R18" s="53"/>
    </row>
    <row r="19" spans="1:18" ht="12.75">
      <c r="A19" s="17"/>
      <c r="B19" s="18"/>
      <c r="C19" s="18"/>
      <c r="D19" s="18"/>
      <c r="E19" s="18"/>
      <c r="F19" s="18"/>
      <c r="G19" s="18"/>
      <c r="H19" s="2">
        <v>0</v>
      </c>
      <c r="I19" s="4"/>
      <c r="J19" s="18"/>
      <c r="K19" s="18"/>
      <c r="L19" s="18"/>
      <c r="M19" s="18"/>
      <c r="N19" s="18"/>
      <c r="O19" s="18"/>
      <c r="P19" s="18"/>
      <c r="Q19" s="5">
        <v>0</v>
      </c>
      <c r="R19" s="53"/>
    </row>
    <row r="20" spans="1:18" ht="12.75">
      <c r="A20" s="17"/>
      <c r="B20" s="18"/>
      <c r="C20" s="18"/>
      <c r="D20" s="18"/>
      <c r="E20" s="18"/>
      <c r="F20" s="18"/>
      <c r="G20" s="18"/>
      <c r="H20" s="2">
        <v>0</v>
      </c>
      <c r="I20" s="4"/>
      <c r="J20" s="18"/>
      <c r="K20" s="18"/>
      <c r="L20" s="18"/>
      <c r="M20" s="18"/>
      <c r="N20" s="18"/>
      <c r="O20" s="18"/>
      <c r="P20" s="18"/>
      <c r="Q20" s="5">
        <v>0</v>
      </c>
      <c r="R20" s="53"/>
    </row>
    <row r="21" spans="1:18" ht="12.75">
      <c r="A21" s="17"/>
      <c r="B21" s="18"/>
      <c r="C21" s="18"/>
      <c r="D21" s="18"/>
      <c r="E21" s="18"/>
      <c r="F21" s="18"/>
      <c r="G21" s="18"/>
      <c r="H21" s="2">
        <v>0</v>
      </c>
      <c r="I21" s="4"/>
      <c r="J21" s="18"/>
      <c r="K21" s="18"/>
      <c r="L21" s="18"/>
      <c r="M21" s="18"/>
      <c r="N21" s="18"/>
      <c r="O21" s="18"/>
      <c r="P21" s="18"/>
      <c r="Q21" s="5">
        <v>0</v>
      </c>
      <c r="R21" s="53"/>
    </row>
    <row r="22" spans="1:23" ht="12.75">
      <c r="A22" s="17"/>
      <c r="B22" s="18"/>
      <c r="C22" s="18"/>
      <c r="D22" s="18"/>
      <c r="E22" s="18"/>
      <c r="F22" s="18"/>
      <c r="G22" s="18"/>
      <c r="H22" s="2">
        <v>0</v>
      </c>
      <c r="I22" s="4"/>
      <c r="J22" s="18"/>
      <c r="K22" s="18"/>
      <c r="L22" s="18"/>
      <c r="M22" s="18"/>
      <c r="N22" s="18"/>
      <c r="O22" s="18"/>
      <c r="P22" s="18"/>
      <c r="Q22" s="5">
        <v>0</v>
      </c>
      <c r="R22" s="53"/>
      <c r="S22" s="57" t="s">
        <v>131</v>
      </c>
      <c r="V22" s="250"/>
      <c r="W22" s="55" t="s">
        <v>132</v>
      </c>
    </row>
    <row r="23" spans="1:18" ht="12.75">
      <c r="A23" s="17"/>
      <c r="B23" s="18"/>
      <c r="C23" s="18"/>
      <c r="D23" s="18"/>
      <c r="E23" s="18"/>
      <c r="F23" s="18"/>
      <c r="G23" s="18"/>
      <c r="H23" s="2">
        <v>0</v>
      </c>
      <c r="I23" s="4"/>
      <c r="J23" s="18"/>
      <c r="K23" s="18"/>
      <c r="L23" s="18"/>
      <c r="M23" s="18"/>
      <c r="N23" s="18"/>
      <c r="O23" s="18"/>
      <c r="P23" s="18"/>
      <c r="Q23" s="5">
        <v>0</v>
      </c>
      <c r="R23" s="53"/>
    </row>
    <row r="24" spans="1:18" ht="12.75">
      <c r="A24" s="17"/>
      <c r="B24" s="18"/>
      <c r="C24" s="18"/>
      <c r="D24" s="18"/>
      <c r="E24" s="18"/>
      <c r="F24" s="18"/>
      <c r="G24" s="18"/>
      <c r="H24" s="2">
        <v>0</v>
      </c>
      <c r="I24" s="4"/>
      <c r="J24" s="18"/>
      <c r="K24" s="18"/>
      <c r="L24" s="18"/>
      <c r="M24" s="18"/>
      <c r="N24" s="18"/>
      <c r="O24" s="18"/>
      <c r="P24" s="18"/>
      <c r="Q24" s="5">
        <v>0</v>
      </c>
      <c r="R24" s="53"/>
    </row>
    <row r="25" spans="1:19" ht="12.75">
      <c r="A25" s="17"/>
      <c r="B25" s="18"/>
      <c r="C25" s="18"/>
      <c r="D25" s="18"/>
      <c r="E25" s="18"/>
      <c r="F25" s="18"/>
      <c r="G25" s="18"/>
      <c r="H25" s="2">
        <v>0</v>
      </c>
      <c r="I25" s="4"/>
      <c r="J25" s="18"/>
      <c r="K25" s="18"/>
      <c r="L25" s="18"/>
      <c r="M25" s="18"/>
      <c r="N25" s="18"/>
      <c r="O25" s="18"/>
      <c r="P25" s="18"/>
      <c r="Q25" s="5">
        <v>0</v>
      </c>
      <c r="R25" s="53"/>
      <c r="S25" s="57"/>
    </row>
    <row r="26" spans="1:18" ht="12.75">
      <c r="A26" s="17"/>
      <c r="B26" s="18"/>
      <c r="C26" s="18"/>
      <c r="D26" s="18"/>
      <c r="E26" s="18"/>
      <c r="F26" s="18"/>
      <c r="G26" s="18"/>
      <c r="H26" s="2">
        <v>0</v>
      </c>
      <c r="I26" s="4"/>
      <c r="J26" s="18"/>
      <c r="K26" s="18"/>
      <c r="L26" s="18"/>
      <c r="M26" s="18"/>
      <c r="N26" s="18"/>
      <c r="O26" s="18"/>
      <c r="P26" s="18"/>
      <c r="Q26" s="5">
        <v>0</v>
      </c>
      <c r="R26" s="53"/>
    </row>
    <row r="27" spans="1:18" ht="12.75">
      <c r="A27" s="17"/>
      <c r="B27" s="18"/>
      <c r="C27" s="18"/>
      <c r="D27" s="18"/>
      <c r="E27" s="18"/>
      <c r="F27" s="18"/>
      <c r="G27" s="18"/>
      <c r="H27" s="2">
        <v>0</v>
      </c>
      <c r="I27" s="4"/>
      <c r="J27" s="18"/>
      <c r="K27" s="18"/>
      <c r="L27" s="18"/>
      <c r="M27" s="18"/>
      <c r="N27" s="18"/>
      <c r="O27" s="18"/>
      <c r="P27" s="18"/>
      <c r="Q27" s="5">
        <v>0</v>
      </c>
      <c r="R27" s="53"/>
    </row>
    <row r="28" spans="1:20" ht="12.75">
      <c r="A28" s="17"/>
      <c r="B28" s="18"/>
      <c r="C28" s="18"/>
      <c r="D28" s="18"/>
      <c r="E28" s="18"/>
      <c r="F28" s="18"/>
      <c r="G28" s="18"/>
      <c r="H28" s="2">
        <v>0</v>
      </c>
      <c r="I28" s="4"/>
      <c r="J28" s="18"/>
      <c r="K28" s="18"/>
      <c r="L28" s="18"/>
      <c r="M28" s="18"/>
      <c r="N28" s="18"/>
      <c r="O28" s="18"/>
      <c r="P28" s="18"/>
      <c r="Q28" s="5">
        <v>0</v>
      </c>
      <c r="R28" s="53"/>
      <c r="S28" s="54"/>
      <c r="T28" s="53"/>
    </row>
    <row r="29" spans="1:20" ht="12.75">
      <c r="A29" s="17"/>
      <c r="B29" s="18"/>
      <c r="C29" s="18"/>
      <c r="D29" s="18"/>
      <c r="E29" s="18"/>
      <c r="F29" s="18"/>
      <c r="G29" s="18"/>
      <c r="H29" s="2">
        <v>0</v>
      </c>
      <c r="I29" s="4"/>
      <c r="J29" s="18"/>
      <c r="K29" s="18"/>
      <c r="L29" s="18"/>
      <c r="M29" s="18"/>
      <c r="N29" s="18"/>
      <c r="O29" s="18"/>
      <c r="P29" s="18"/>
      <c r="Q29" s="5">
        <v>0</v>
      </c>
      <c r="R29" s="53"/>
      <c r="S29" s="53"/>
      <c r="T29" s="53"/>
    </row>
    <row r="30" spans="1:20" ht="12.75">
      <c r="A30" s="17"/>
      <c r="B30" s="18"/>
      <c r="C30" s="18"/>
      <c r="D30" s="18"/>
      <c r="E30" s="18"/>
      <c r="F30" s="18"/>
      <c r="G30" s="18"/>
      <c r="H30" s="2">
        <v>0</v>
      </c>
      <c r="I30" s="4"/>
      <c r="J30" s="18"/>
      <c r="K30" s="18"/>
      <c r="L30" s="18"/>
      <c r="M30" s="18"/>
      <c r="N30" s="18"/>
      <c r="O30" s="18"/>
      <c r="P30" s="18"/>
      <c r="Q30" s="5">
        <v>0</v>
      </c>
      <c r="R30" s="53"/>
      <c r="S30" s="53"/>
      <c r="T30" s="53"/>
    </row>
    <row r="31" spans="1:20" ht="12.75">
      <c r="A31" s="17"/>
      <c r="B31" s="18"/>
      <c r="C31" s="18"/>
      <c r="D31" s="18"/>
      <c r="E31" s="18"/>
      <c r="F31" s="18"/>
      <c r="G31" s="18"/>
      <c r="H31" s="2">
        <v>0</v>
      </c>
      <c r="I31" s="4"/>
      <c r="J31" s="18"/>
      <c r="K31" s="18"/>
      <c r="L31" s="18"/>
      <c r="M31" s="18"/>
      <c r="N31" s="18"/>
      <c r="O31" s="18"/>
      <c r="P31" s="18"/>
      <c r="Q31" s="5">
        <v>0</v>
      </c>
      <c r="R31" s="53"/>
      <c r="S31" s="53"/>
      <c r="T31" s="53"/>
    </row>
    <row r="32" spans="1:20" ht="12.75">
      <c r="A32" s="17"/>
      <c r="B32" s="18"/>
      <c r="C32" s="18"/>
      <c r="D32" s="18"/>
      <c r="E32" s="18"/>
      <c r="F32" s="18"/>
      <c r="G32" s="18"/>
      <c r="H32" s="2">
        <v>0</v>
      </c>
      <c r="I32" s="4"/>
      <c r="J32" s="18"/>
      <c r="K32" s="18"/>
      <c r="L32" s="18"/>
      <c r="M32" s="18"/>
      <c r="N32" s="18"/>
      <c r="O32" s="18"/>
      <c r="P32" s="18"/>
      <c r="Q32" s="5">
        <v>0</v>
      </c>
      <c r="R32" s="53"/>
      <c r="S32" s="54"/>
      <c r="T32" s="53"/>
    </row>
    <row r="33" spans="1:20" ht="12.75">
      <c r="A33" s="17"/>
      <c r="B33" s="18"/>
      <c r="C33" s="18"/>
      <c r="D33" s="18"/>
      <c r="E33" s="18"/>
      <c r="F33" s="18"/>
      <c r="G33" s="18"/>
      <c r="H33" s="2">
        <v>0</v>
      </c>
      <c r="I33" s="4"/>
      <c r="J33" s="18"/>
      <c r="K33" s="18"/>
      <c r="L33" s="18"/>
      <c r="M33" s="18"/>
      <c r="N33" s="18"/>
      <c r="O33" s="18"/>
      <c r="P33" s="18"/>
      <c r="Q33" s="5">
        <v>0</v>
      </c>
      <c r="R33" s="53"/>
      <c r="S33" s="53"/>
      <c r="T33" s="53"/>
    </row>
    <row r="34" spans="1:20" ht="13.5" thickBot="1">
      <c r="A34" s="19"/>
      <c r="B34" s="20"/>
      <c r="C34" s="20"/>
      <c r="D34" s="20"/>
      <c r="E34" s="20"/>
      <c r="F34" s="20"/>
      <c r="G34" s="20"/>
      <c r="H34" s="6">
        <v>0</v>
      </c>
      <c r="I34" s="36"/>
      <c r="J34" s="20"/>
      <c r="K34" s="20"/>
      <c r="L34" s="20"/>
      <c r="M34" s="20"/>
      <c r="N34" s="20"/>
      <c r="O34" s="20"/>
      <c r="P34" s="20"/>
      <c r="Q34" s="3">
        <v>0</v>
      </c>
      <c r="R34" s="53"/>
      <c r="S34" s="53"/>
      <c r="T34" s="53"/>
    </row>
    <row r="35" spans="1:19" ht="12.75">
      <c r="A35" s="101" t="s">
        <v>10</v>
      </c>
      <c r="B35" s="60"/>
      <c r="C35" s="60"/>
      <c r="D35" s="168"/>
      <c r="E35" s="168"/>
      <c r="F35" s="168"/>
      <c r="G35" s="169"/>
      <c r="H35" s="98" t="s">
        <v>11</v>
      </c>
      <c r="I35" s="99"/>
      <c r="J35" s="99"/>
      <c r="K35" s="99"/>
      <c r="L35" s="99"/>
      <c r="M35" s="99"/>
      <c r="N35" s="99"/>
      <c r="O35" s="99"/>
      <c r="P35" s="99"/>
      <c r="Q35" s="102"/>
      <c r="R35" s="53"/>
      <c r="S35" s="53"/>
    </row>
    <row r="36" spans="1:19" ht="12.75">
      <c r="A36" s="15"/>
      <c r="B36" s="16"/>
      <c r="C36" s="16"/>
      <c r="D36" s="16"/>
      <c r="E36" s="16"/>
      <c r="F36" s="16"/>
      <c r="G36" s="16"/>
      <c r="H36" s="103" t="s">
        <v>27</v>
      </c>
      <c r="I36" s="16"/>
      <c r="J36" s="16"/>
      <c r="K36" s="16"/>
      <c r="L36" s="16"/>
      <c r="M36" s="16"/>
      <c r="N36" s="16"/>
      <c r="O36" s="16"/>
      <c r="P36" s="16"/>
      <c r="Q36" s="5">
        <v>-1</v>
      </c>
      <c r="R36" s="53"/>
      <c r="S36" s="53"/>
    </row>
    <row r="37" spans="1:19" ht="12.75">
      <c r="A37" s="17"/>
      <c r="B37" s="18"/>
      <c r="C37" s="18"/>
      <c r="D37" s="18"/>
      <c r="E37" s="18"/>
      <c r="F37" s="18"/>
      <c r="G37" s="18"/>
      <c r="H37" s="103" t="s">
        <v>28</v>
      </c>
      <c r="I37" s="18"/>
      <c r="J37" s="18"/>
      <c r="K37" s="18"/>
      <c r="L37" s="18"/>
      <c r="M37" s="18"/>
      <c r="N37" s="18"/>
      <c r="O37" s="18"/>
      <c r="P37" s="18"/>
      <c r="Q37" s="5">
        <v>-1</v>
      </c>
      <c r="R37" s="53"/>
      <c r="S37" s="53"/>
    </row>
    <row r="38" spans="1:19" ht="12.75">
      <c r="A38" s="17"/>
      <c r="B38" s="18"/>
      <c r="C38" s="18"/>
      <c r="D38" s="18"/>
      <c r="E38" s="18"/>
      <c r="F38" s="18"/>
      <c r="G38" s="18"/>
      <c r="H38" s="103" t="s">
        <v>29</v>
      </c>
      <c r="I38" s="18"/>
      <c r="J38" s="18"/>
      <c r="K38" s="18"/>
      <c r="L38" s="18"/>
      <c r="M38" s="18"/>
      <c r="N38" s="18"/>
      <c r="O38" s="18"/>
      <c r="P38" s="18"/>
      <c r="Q38" s="5">
        <v>-1</v>
      </c>
      <c r="R38" s="53"/>
      <c r="S38" s="53"/>
    </row>
    <row r="39" spans="1:18" ht="12.75">
      <c r="A39" s="17"/>
      <c r="B39" s="18"/>
      <c r="C39" s="18"/>
      <c r="D39" s="18"/>
      <c r="E39" s="18"/>
      <c r="F39" s="18"/>
      <c r="G39" s="18"/>
      <c r="H39" s="103" t="s">
        <v>30</v>
      </c>
      <c r="I39" s="18"/>
      <c r="J39" s="18"/>
      <c r="K39" s="18"/>
      <c r="L39" s="18"/>
      <c r="M39" s="18"/>
      <c r="N39" s="18"/>
      <c r="O39" s="18"/>
      <c r="P39" s="18"/>
      <c r="Q39" s="5">
        <v>-1</v>
      </c>
      <c r="R39" s="53"/>
    </row>
    <row r="40" spans="1:18" ht="13.5" thickBot="1">
      <c r="A40" s="17"/>
      <c r="B40" s="18"/>
      <c r="C40" s="18"/>
      <c r="D40" s="18"/>
      <c r="E40" s="18"/>
      <c r="F40" s="18"/>
      <c r="G40" s="18"/>
      <c r="H40" s="104" t="s">
        <v>31</v>
      </c>
      <c r="I40" s="20"/>
      <c r="J40" s="20"/>
      <c r="K40" s="20"/>
      <c r="L40" s="20"/>
      <c r="M40" s="20"/>
      <c r="N40" s="20"/>
      <c r="O40" s="20"/>
      <c r="P40" s="20"/>
      <c r="Q40" s="3">
        <v>-1</v>
      </c>
      <c r="R40" s="53"/>
    </row>
    <row r="41" spans="1:18" ht="12.75">
      <c r="A41" s="17"/>
      <c r="B41" s="18"/>
      <c r="C41" s="18"/>
      <c r="D41" s="18"/>
      <c r="E41" s="18"/>
      <c r="F41" s="18"/>
      <c r="G41" s="18"/>
      <c r="H41" s="16"/>
      <c r="I41" s="16"/>
      <c r="J41" s="16"/>
      <c r="K41" s="16"/>
      <c r="L41" s="16"/>
      <c r="M41" s="24"/>
      <c r="N41" s="25" t="s">
        <v>35</v>
      </c>
      <c r="O41" s="7">
        <f>SUM(D5:D8)</f>
        <v>0</v>
      </c>
      <c r="P41" s="25" t="s">
        <v>36</v>
      </c>
      <c r="Q41" s="8">
        <f>SUM(Q36:Q40)</f>
        <v>-5</v>
      </c>
      <c r="R41" s="53"/>
    </row>
    <row r="42" spans="1:19" ht="12.75">
      <c r="A42" s="17"/>
      <c r="B42" s="18"/>
      <c r="C42" s="18"/>
      <c r="D42" s="18"/>
      <c r="E42" s="18"/>
      <c r="F42" s="18"/>
      <c r="G42" s="18"/>
      <c r="H42" s="18"/>
      <c r="I42" s="18"/>
      <c r="J42" s="18"/>
      <c r="K42" s="18"/>
      <c r="L42" s="18"/>
      <c r="M42" s="24"/>
      <c r="N42" s="25" t="s">
        <v>33</v>
      </c>
      <c r="O42" s="7">
        <f>SUM(H16:H34)</f>
        <v>0</v>
      </c>
      <c r="P42" s="25" t="s">
        <v>37</v>
      </c>
      <c r="Q42" s="8">
        <f>Skills!P1</f>
        <v>0</v>
      </c>
      <c r="R42" s="53"/>
      <c r="S42" s="57"/>
    </row>
    <row r="43" spans="1:18" ht="12.75">
      <c r="A43" s="17"/>
      <c r="B43" s="18"/>
      <c r="C43" s="18"/>
      <c r="D43" s="18"/>
      <c r="E43" s="18"/>
      <c r="F43" s="18"/>
      <c r="G43" s="18"/>
      <c r="H43" s="18"/>
      <c r="I43" s="18"/>
      <c r="J43" s="18"/>
      <c r="K43" s="18"/>
      <c r="L43" s="18"/>
      <c r="M43" s="24"/>
      <c r="N43" s="25" t="s">
        <v>34</v>
      </c>
      <c r="O43" s="7">
        <f>SUM(Q9:Q11,Q16:Q34)</f>
        <v>0</v>
      </c>
      <c r="P43" s="24">
        <f>IF(Grimoire!J1&gt;0,"Spells:","")</f>
      </c>
      <c r="Q43" s="8">
        <f>IF(Grimoire!J1&gt;0,Grimoire!J1,"")</f>
      </c>
      <c r="R43" s="53"/>
    </row>
    <row r="44" spans="1:18" ht="12.75">
      <c r="A44" s="17"/>
      <c r="B44" s="18"/>
      <c r="C44" s="18"/>
      <c r="D44" s="18"/>
      <c r="E44" s="18"/>
      <c r="F44" s="18"/>
      <c r="G44" s="18"/>
      <c r="H44" s="18"/>
      <c r="I44" s="18"/>
      <c r="J44" s="18"/>
      <c r="K44" s="18"/>
      <c r="L44" s="18"/>
      <c r="M44" s="51"/>
      <c r="N44" s="105"/>
      <c r="O44" s="26"/>
      <c r="P44" s="51">
        <f>IF(Miscellaneous!I1&gt;0,"Misc.:","")</f>
      </c>
      <c r="Q44" s="8">
        <f>IF(Miscellaneous!I1&gt;0,Miscellaneous!I1,"")</f>
      </c>
      <c r="R44" s="53"/>
    </row>
    <row r="45" spans="1:20" ht="12.75">
      <c r="A45" s="17"/>
      <c r="B45" s="18"/>
      <c r="C45" s="18"/>
      <c r="D45" s="18"/>
      <c r="E45" s="18"/>
      <c r="F45" s="18"/>
      <c r="G45" s="18"/>
      <c r="H45" s="18"/>
      <c r="I45" s="18"/>
      <c r="J45" s="18"/>
      <c r="K45" s="18"/>
      <c r="L45" s="18"/>
      <c r="M45" s="18"/>
      <c r="N45" s="37"/>
      <c r="O45" s="38"/>
      <c r="P45" s="18"/>
      <c r="Q45" s="22"/>
      <c r="R45" s="53"/>
      <c r="S45" s="54"/>
      <c r="T45" s="53"/>
    </row>
    <row r="46" spans="1:20" ht="12.75">
      <c r="A46" s="17"/>
      <c r="B46" s="18"/>
      <c r="C46" s="18"/>
      <c r="D46" s="18"/>
      <c r="E46" s="18"/>
      <c r="F46" s="18"/>
      <c r="G46" s="18"/>
      <c r="H46" s="18"/>
      <c r="I46" s="18"/>
      <c r="J46" s="18"/>
      <c r="K46" s="18"/>
      <c r="L46" s="18"/>
      <c r="M46" s="18"/>
      <c r="N46" s="37"/>
      <c r="O46" s="38"/>
      <c r="P46" s="18"/>
      <c r="Q46" s="22"/>
      <c r="R46" s="53"/>
      <c r="S46" s="53"/>
      <c r="T46" s="53"/>
    </row>
    <row r="47" spans="1:18" ht="12.75">
      <c r="A47" s="17"/>
      <c r="B47" s="18"/>
      <c r="C47" s="18"/>
      <c r="D47" s="18"/>
      <c r="E47" s="18"/>
      <c r="F47" s="18"/>
      <c r="G47" s="18"/>
      <c r="H47" s="18"/>
      <c r="I47" s="18"/>
      <c r="J47" s="18"/>
      <c r="K47" s="18"/>
      <c r="L47" s="18"/>
      <c r="M47" s="18"/>
      <c r="N47" s="37"/>
      <c r="O47" s="38"/>
      <c r="P47" s="18"/>
      <c r="Q47" s="22"/>
      <c r="R47" s="53"/>
    </row>
    <row r="48" spans="1:18" ht="12.75">
      <c r="A48" s="17"/>
      <c r="B48" s="18"/>
      <c r="C48" s="18"/>
      <c r="D48" s="18"/>
      <c r="E48" s="18"/>
      <c r="F48" s="18"/>
      <c r="G48" s="18"/>
      <c r="H48" s="18"/>
      <c r="I48" s="18"/>
      <c r="J48" s="18"/>
      <c r="K48" s="18"/>
      <c r="L48" s="18"/>
      <c r="M48" s="18"/>
      <c r="N48" s="37"/>
      <c r="O48" s="38"/>
      <c r="P48" s="18"/>
      <c r="Q48" s="22"/>
      <c r="R48" s="53"/>
    </row>
    <row r="49" spans="1:18" ht="12.75">
      <c r="A49" s="17"/>
      <c r="B49" s="18"/>
      <c r="C49" s="18"/>
      <c r="D49" s="18"/>
      <c r="E49" s="18"/>
      <c r="F49" s="18"/>
      <c r="G49" s="18"/>
      <c r="H49" s="18"/>
      <c r="I49" s="18"/>
      <c r="J49" s="18"/>
      <c r="K49" s="18"/>
      <c r="L49" s="18"/>
      <c r="M49" s="18"/>
      <c r="N49" s="37"/>
      <c r="O49" s="38"/>
      <c r="P49" s="18"/>
      <c r="Q49" s="22"/>
      <c r="R49" s="53"/>
    </row>
    <row r="50" spans="1:18" ht="12.75">
      <c r="A50" s="17"/>
      <c r="B50" s="18"/>
      <c r="C50" s="18"/>
      <c r="D50" s="18"/>
      <c r="E50" s="18"/>
      <c r="F50" s="18"/>
      <c r="G50" s="18"/>
      <c r="H50" s="18"/>
      <c r="I50" s="18"/>
      <c r="J50" s="18"/>
      <c r="K50" s="18"/>
      <c r="L50" s="18"/>
      <c r="M50" s="18"/>
      <c r="N50" s="37"/>
      <c r="O50" s="38"/>
      <c r="P50" s="18"/>
      <c r="Q50" s="22"/>
      <c r="R50" s="53"/>
    </row>
    <row r="51" spans="1:18" ht="12.75">
      <c r="A51" s="17"/>
      <c r="B51" s="18"/>
      <c r="C51" s="18"/>
      <c r="D51" s="18"/>
      <c r="E51" s="18"/>
      <c r="F51" s="18"/>
      <c r="G51" s="18"/>
      <c r="H51" s="18"/>
      <c r="I51" s="18"/>
      <c r="J51" s="18"/>
      <c r="K51" s="18"/>
      <c r="L51" s="18"/>
      <c r="M51" s="18"/>
      <c r="N51" s="37"/>
      <c r="O51" s="38"/>
      <c r="P51" s="18"/>
      <c r="Q51" s="22"/>
      <c r="R51" s="53"/>
    </row>
    <row r="52" spans="1:18" ht="13.5" thickBot="1">
      <c r="A52" s="19"/>
      <c r="B52" s="20"/>
      <c r="C52" s="20"/>
      <c r="D52" s="20"/>
      <c r="E52" s="20"/>
      <c r="F52" s="20"/>
      <c r="G52" s="20"/>
      <c r="H52" s="20"/>
      <c r="I52" s="20"/>
      <c r="J52" s="20"/>
      <c r="K52" s="20"/>
      <c r="L52" s="20"/>
      <c r="M52" s="20"/>
      <c r="N52" s="39"/>
      <c r="O52" s="40"/>
      <c r="P52" s="20"/>
      <c r="Q52" s="23"/>
      <c r="R52" s="53"/>
    </row>
    <row r="53" spans="1:20" ht="12.75">
      <c r="A53" s="53"/>
      <c r="B53" s="53"/>
      <c r="C53" s="53"/>
      <c r="D53" s="53"/>
      <c r="E53" s="53"/>
      <c r="F53" s="53"/>
      <c r="G53" s="53"/>
      <c r="H53" s="53"/>
      <c r="I53" s="53"/>
      <c r="J53" s="53"/>
      <c r="K53" s="53"/>
      <c r="L53" s="53"/>
      <c r="M53" s="53"/>
      <c r="N53" s="53"/>
      <c r="O53" s="53"/>
      <c r="P53" s="53"/>
      <c r="Q53" s="53"/>
      <c r="R53" s="53"/>
      <c r="S53" s="53"/>
      <c r="T53" s="53"/>
    </row>
    <row r="54" spans="1:20" ht="12.75">
      <c r="A54" s="53"/>
      <c r="B54" s="53"/>
      <c r="C54" s="53"/>
      <c r="D54" s="53"/>
      <c r="E54" s="53"/>
      <c r="F54" s="53"/>
      <c r="G54" s="53"/>
      <c r="H54" s="53"/>
      <c r="I54" s="53"/>
      <c r="J54" s="53"/>
      <c r="K54" s="53"/>
      <c r="L54" s="53"/>
      <c r="M54" s="53"/>
      <c r="N54" s="53"/>
      <c r="O54" s="53"/>
      <c r="P54" s="53"/>
      <c r="Q54" s="53"/>
      <c r="R54" s="53"/>
      <c r="S54" s="53"/>
      <c r="T54" s="53"/>
    </row>
    <row r="55" spans="1:20" ht="12.75">
      <c r="A55" s="53"/>
      <c r="B55" s="53"/>
      <c r="C55" s="53"/>
      <c r="D55" s="53"/>
      <c r="E55" s="53"/>
      <c r="F55" s="53"/>
      <c r="G55" s="53"/>
      <c r="H55" s="53"/>
      <c r="I55" s="53"/>
      <c r="J55" s="53"/>
      <c r="K55" s="53"/>
      <c r="L55" s="53"/>
      <c r="M55" s="53"/>
      <c r="N55" s="53"/>
      <c r="O55" s="53"/>
      <c r="P55" s="53"/>
      <c r="Q55" s="53"/>
      <c r="R55" s="53"/>
      <c r="S55" s="53"/>
      <c r="T55" s="53"/>
    </row>
    <row r="164" spans="2:10" ht="12.75">
      <c r="B164" s="57" t="s">
        <v>63</v>
      </c>
      <c r="J164" s="57" t="s">
        <v>83</v>
      </c>
    </row>
    <row r="165" spans="2:11" ht="12.75">
      <c r="B165" s="117" t="s">
        <v>64</v>
      </c>
      <c r="C165" s="117" t="s">
        <v>65</v>
      </c>
      <c r="D165" s="117" t="s">
        <v>66</v>
      </c>
      <c r="E165" s="117" t="s">
        <v>61</v>
      </c>
      <c r="J165" s="117" t="s">
        <v>64</v>
      </c>
      <c r="K165" s="117" t="s">
        <v>61</v>
      </c>
    </row>
    <row r="166" spans="2:11" ht="12.75">
      <c r="B166" s="57">
        <v>4</v>
      </c>
      <c r="C166" s="118">
        <v>0</v>
      </c>
      <c r="D166" s="118">
        <v>0</v>
      </c>
      <c r="E166" s="55">
        <v>-50</v>
      </c>
      <c r="J166" s="57">
        <v>4</v>
      </c>
      <c r="K166" s="55">
        <v>-50</v>
      </c>
    </row>
    <row r="167" spans="2:11" ht="12.75">
      <c r="B167" s="57">
        <v>5</v>
      </c>
      <c r="C167" s="118" t="s">
        <v>67</v>
      </c>
      <c r="D167" s="118" t="s">
        <v>67</v>
      </c>
      <c r="E167" s="55">
        <v>-40</v>
      </c>
      <c r="J167" s="57">
        <v>5</v>
      </c>
      <c r="K167" s="55">
        <v>-40</v>
      </c>
    </row>
    <row r="168" spans="2:11" ht="12.75">
      <c r="B168" s="57">
        <v>6</v>
      </c>
      <c r="C168" s="118" t="s">
        <v>68</v>
      </c>
      <c r="D168" s="118" t="s">
        <v>68</v>
      </c>
      <c r="E168" s="55">
        <v>-30</v>
      </c>
      <c r="J168" s="57">
        <v>6</v>
      </c>
      <c r="K168" s="55">
        <v>-30</v>
      </c>
    </row>
    <row r="169" spans="2:11" ht="12.75">
      <c r="B169" s="57">
        <v>7</v>
      </c>
      <c r="C169" s="118" t="s">
        <v>69</v>
      </c>
      <c r="D169" s="118" t="s">
        <v>69</v>
      </c>
      <c r="E169" s="55">
        <v>-20</v>
      </c>
      <c r="J169" s="57">
        <v>7</v>
      </c>
      <c r="K169" s="55">
        <v>-20</v>
      </c>
    </row>
    <row r="170" spans="2:11" ht="12.75">
      <c r="B170" s="57">
        <v>8</v>
      </c>
      <c r="C170" s="118" t="s">
        <v>69</v>
      </c>
      <c r="D170" s="118" t="s">
        <v>70</v>
      </c>
      <c r="E170" s="55">
        <v>-15</v>
      </c>
      <c r="J170" s="57">
        <v>8</v>
      </c>
      <c r="K170" s="55">
        <v>-15</v>
      </c>
    </row>
    <row r="171" spans="2:11" ht="12.75">
      <c r="B171" s="57">
        <v>9</v>
      </c>
      <c r="C171" s="118" t="s">
        <v>70</v>
      </c>
      <c r="D171" s="118" t="s">
        <v>71</v>
      </c>
      <c r="E171" s="55">
        <v>-10</v>
      </c>
      <c r="J171" s="57">
        <v>9</v>
      </c>
      <c r="K171" s="55">
        <v>-10</v>
      </c>
    </row>
    <row r="172" spans="2:11" ht="12.75">
      <c r="B172" s="57">
        <v>10</v>
      </c>
      <c r="C172" s="118" t="s">
        <v>70</v>
      </c>
      <c r="D172" s="118" t="s">
        <v>72</v>
      </c>
      <c r="E172" s="55">
        <v>0</v>
      </c>
      <c r="J172" s="57">
        <v>10</v>
      </c>
      <c r="K172" s="55">
        <v>0</v>
      </c>
    </row>
    <row r="173" spans="2:11" ht="12.75">
      <c r="B173" s="57">
        <v>11</v>
      </c>
      <c r="C173" s="118" t="s">
        <v>71</v>
      </c>
      <c r="D173" s="118" t="s">
        <v>73</v>
      </c>
      <c r="E173" s="55">
        <v>10</v>
      </c>
      <c r="J173" s="57">
        <v>11</v>
      </c>
      <c r="K173" s="55">
        <v>10</v>
      </c>
    </row>
    <row r="174" spans="2:11" ht="12.75">
      <c r="B174" s="57">
        <v>12</v>
      </c>
      <c r="C174" s="118" t="s">
        <v>71</v>
      </c>
      <c r="D174" s="118" t="s">
        <v>74</v>
      </c>
      <c r="E174" s="55">
        <v>20</v>
      </c>
      <c r="J174" s="57">
        <v>12</v>
      </c>
      <c r="K174" s="55">
        <v>20</v>
      </c>
    </row>
    <row r="175" spans="2:11" ht="12.75">
      <c r="B175" s="57">
        <v>13</v>
      </c>
      <c r="C175" s="118" t="s">
        <v>72</v>
      </c>
      <c r="D175" s="118" t="s">
        <v>75</v>
      </c>
      <c r="E175" s="55">
        <v>30</v>
      </c>
      <c r="J175" s="57">
        <v>13</v>
      </c>
      <c r="K175" s="55">
        <v>30</v>
      </c>
    </row>
    <row r="176" spans="2:11" ht="12.75">
      <c r="B176" s="57">
        <v>14</v>
      </c>
      <c r="C176" s="118" t="s">
        <v>72</v>
      </c>
      <c r="D176" s="118" t="s">
        <v>76</v>
      </c>
      <c r="E176" s="55">
        <v>45</v>
      </c>
      <c r="J176" s="57">
        <v>14</v>
      </c>
      <c r="K176" s="55">
        <v>45</v>
      </c>
    </row>
    <row r="177" spans="2:11" ht="12.75">
      <c r="B177" s="57">
        <v>15</v>
      </c>
      <c r="C177" s="118" t="s">
        <v>73</v>
      </c>
      <c r="D177" s="118" t="s">
        <v>77</v>
      </c>
      <c r="E177" s="55">
        <v>60</v>
      </c>
      <c r="J177" s="57">
        <v>15</v>
      </c>
      <c r="K177" s="55">
        <v>60</v>
      </c>
    </row>
    <row r="178" spans="2:11" ht="12.75">
      <c r="B178" s="57">
        <v>16</v>
      </c>
      <c r="C178" s="118" t="s">
        <v>73</v>
      </c>
      <c r="D178" s="118" t="s">
        <v>78</v>
      </c>
      <c r="E178" s="55">
        <v>70</v>
      </c>
      <c r="J178" s="57">
        <v>16</v>
      </c>
      <c r="K178" s="55">
        <v>80</v>
      </c>
    </row>
    <row r="179" spans="2:11" ht="12.75">
      <c r="B179" s="57">
        <v>17</v>
      </c>
      <c r="C179" s="118" t="s">
        <v>74</v>
      </c>
      <c r="D179" s="118" t="s">
        <v>79</v>
      </c>
      <c r="E179" s="55">
        <v>80</v>
      </c>
      <c r="J179" s="57">
        <v>17</v>
      </c>
      <c r="K179" s="55">
        <v>100</v>
      </c>
    </row>
    <row r="180" spans="2:17" ht="12.75">
      <c r="B180" s="57">
        <v>18</v>
      </c>
      <c r="C180" s="118" t="s">
        <v>74</v>
      </c>
      <c r="D180" s="118" t="s">
        <v>80</v>
      </c>
      <c r="E180" s="55">
        <v>90</v>
      </c>
      <c r="J180" s="57">
        <v>18</v>
      </c>
      <c r="K180" s="55">
        <v>125</v>
      </c>
      <c r="O180" s="55" t="s">
        <v>121</v>
      </c>
      <c r="Q180" s="56" t="s">
        <v>124</v>
      </c>
    </row>
    <row r="181" spans="2:17" ht="12.75">
      <c r="B181" s="57">
        <v>19</v>
      </c>
      <c r="C181" s="118" t="s">
        <v>75</v>
      </c>
      <c r="D181" s="118" t="s">
        <v>81</v>
      </c>
      <c r="E181" s="55">
        <v>100</v>
      </c>
      <c r="J181" s="57">
        <v>19</v>
      </c>
      <c r="K181" s="55">
        <v>150</v>
      </c>
      <c r="O181" s="55" t="s">
        <v>122</v>
      </c>
      <c r="Q181" s="56" t="s">
        <v>113</v>
      </c>
    </row>
    <row r="182" spans="2:17" ht="12.75">
      <c r="B182" s="57">
        <v>20</v>
      </c>
      <c r="C182" s="118" t="s">
        <v>75</v>
      </c>
      <c r="D182" s="118" t="s">
        <v>82</v>
      </c>
      <c r="E182" s="55">
        <v>110</v>
      </c>
      <c r="J182" s="57">
        <v>20</v>
      </c>
      <c r="K182" s="55">
        <v>175</v>
      </c>
      <c r="O182" s="55" t="s">
        <v>54</v>
      </c>
      <c r="Q182" s="56">
        <v>0</v>
      </c>
    </row>
    <row r="183" spans="2:17" ht="12.75">
      <c r="B183" s="57">
        <v>21</v>
      </c>
      <c r="C183" s="118" t="s">
        <v>76</v>
      </c>
      <c r="D183" s="118" t="s">
        <v>146</v>
      </c>
      <c r="E183" s="55">
        <v>120</v>
      </c>
      <c r="O183" s="57" t="s">
        <v>123</v>
      </c>
      <c r="Q183" s="56">
        <f>VLOOKUP(Q181,Skill_Table,(MATCH(Q182,$B$266:$AJ$266,0)),FALSE)</f>
        <v>-4</v>
      </c>
    </row>
    <row r="184" spans="2:5" ht="12.75">
      <c r="B184" s="57">
        <v>22</v>
      </c>
      <c r="C184" s="118" t="s">
        <v>76</v>
      </c>
      <c r="D184" s="118" t="s">
        <v>147</v>
      </c>
      <c r="E184" s="55">
        <v>130</v>
      </c>
    </row>
    <row r="185" spans="2:5" ht="12.75">
      <c r="B185" s="57">
        <v>23</v>
      </c>
      <c r="C185" s="118" t="s">
        <v>77</v>
      </c>
      <c r="D185" s="118" t="s">
        <v>148</v>
      </c>
      <c r="E185" s="55">
        <v>140</v>
      </c>
    </row>
    <row r="186" spans="2:5" ht="12.75">
      <c r="B186" s="57">
        <v>24</v>
      </c>
      <c r="C186" s="118" t="s">
        <v>77</v>
      </c>
      <c r="D186" s="118" t="s">
        <v>161</v>
      </c>
      <c r="E186" s="55">
        <v>145</v>
      </c>
    </row>
    <row r="187" spans="2:5" ht="12.75">
      <c r="B187" s="57">
        <v>25</v>
      </c>
      <c r="C187" s="118" t="s">
        <v>78</v>
      </c>
      <c r="D187" s="118" t="s">
        <v>162</v>
      </c>
      <c r="E187" s="55">
        <v>150</v>
      </c>
    </row>
    <row r="188" spans="2:5" ht="12.75">
      <c r="B188" s="57">
        <v>26</v>
      </c>
      <c r="C188" s="118" t="s">
        <v>78</v>
      </c>
      <c r="D188" s="118" t="s">
        <v>149</v>
      </c>
      <c r="E188" s="55">
        <v>155</v>
      </c>
    </row>
    <row r="189" spans="2:5" ht="12.75">
      <c r="B189" s="57">
        <v>27</v>
      </c>
      <c r="C189" s="118" t="s">
        <v>79</v>
      </c>
      <c r="D189" s="118" t="s">
        <v>163</v>
      </c>
      <c r="E189" s="55">
        <v>160</v>
      </c>
    </row>
    <row r="190" spans="2:5" ht="12.75">
      <c r="B190" s="57">
        <v>28</v>
      </c>
      <c r="C190" s="118" t="s">
        <v>79</v>
      </c>
      <c r="D190" s="118" t="s">
        <v>163</v>
      </c>
      <c r="E190" s="55">
        <v>165</v>
      </c>
    </row>
    <row r="191" spans="2:5" ht="12.75">
      <c r="B191" s="57">
        <v>29</v>
      </c>
      <c r="C191" s="118" t="s">
        <v>80</v>
      </c>
      <c r="D191" s="118" t="s">
        <v>150</v>
      </c>
      <c r="E191" s="55">
        <v>170</v>
      </c>
    </row>
    <row r="192" spans="2:5" ht="12.75">
      <c r="B192" s="57">
        <v>30</v>
      </c>
      <c r="C192" s="118" t="s">
        <v>80</v>
      </c>
      <c r="D192" s="118" t="s">
        <v>150</v>
      </c>
      <c r="E192" s="55">
        <v>175</v>
      </c>
    </row>
    <row r="193" spans="2:5" ht="12.75">
      <c r="B193" s="57">
        <v>31</v>
      </c>
      <c r="C193" s="118" t="s">
        <v>81</v>
      </c>
      <c r="D193" s="118" t="s">
        <v>164</v>
      </c>
      <c r="E193" s="55">
        <v>175.5</v>
      </c>
    </row>
    <row r="194" spans="2:5" ht="12.75">
      <c r="B194" s="57">
        <v>32</v>
      </c>
      <c r="C194" s="118" t="s">
        <v>81</v>
      </c>
      <c r="D194" s="118" t="s">
        <v>164</v>
      </c>
      <c r="E194" s="55">
        <v>176</v>
      </c>
    </row>
    <row r="195" spans="2:5" ht="12.75">
      <c r="B195" s="57">
        <v>33</v>
      </c>
      <c r="C195" s="118" t="s">
        <v>82</v>
      </c>
      <c r="D195" s="118" t="s">
        <v>151</v>
      </c>
      <c r="E195" s="55">
        <v>176.5</v>
      </c>
    </row>
    <row r="196" spans="2:5" ht="12.75">
      <c r="B196" s="57">
        <v>34</v>
      </c>
      <c r="C196" s="118" t="s">
        <v>82</v>
      </c>
      <c r="D196" s="118" t="s">
        <v>151</v>
      </c>
      <c r="E196" s="55">
        <v>177</v>
      </c>
    </row>
    <row r="197" spans="2:5" ht="12.75">
      <c r="B197" s="57">
        <v>35</v>
      </c>
      <c r="C197" s="118" t="s">
        <v>146</v>
      </c>
      <c r="D197" s="118" t="s">
        <v>165</v>
      </c>
      <c r="E197" s="55">
        <v>177.5</v>
      </c>
    </row>
    <row r="198" spans="2:5" ht="12.75">
      <c r="B198" s="57">
        <v>36</v>
      </c>
      <c r="C198" s="118" t="s">
        <v>146</v>
      </c>
      <c r="D198" s="118" t="s">
        <v>165</v>
      </c>
      <c r="E198" s="55">
        <v>178</v>
      </c>
    </row>
    <row r="199" spans="2:5" ht="12.75">
      <c r="B199" s="57">
        <v>37</v>
      </c>
      <c r="C199" s="118" t="s">
        <v>147</v>
      </c>
      <c r="D199" s="118" t="s">
        <v>166</v>
      </c>
      <c r="E199" s="55">
        <v>178.5</v>
      </c>
    </row>
    <row r="200" spans="2:5" ht="12.75">
      <c r="B200" s="57">
        <v>38</v>
      </c>
      <c r="C200" s="118" t="s">
        <v>147</v>
      </c>
      <c r="D200" s="118" t="s">
        <v>166</v>
      </c>
      <c r="E200" s="55">
        <v>179</v>
      </c>
    </row>
    <row r="201" spans="2:5" ht="12.75">
      <c r="B201" s="57">
        <v>39</v>
      </c>
      <c r="C201" s="118" t="s">
        <v>148</v>
      </c>
      <c r="D201" s="118" t="s">
        <v>152</v>
      </c>
      <c r="E201" s="55">
        <v>179.5</v>
      </c>
    </row>
    <row r="202" spans="2:5" ht="12.75">
      <c r="B202" s="57">
        <v>40</v>
      </c>
      <c r="C202" s="118" t="s">
        <v>148</v>
      </c>
      <c r="D202" s="118" t="s">
        <v>152</v>
      </c>
      <c r="E202" s="55">
        <v>180</v>
      </c>
    </row>
    <row r="203" spans="2:5" ht="12.75">
      <c r="B203" s="57">
        <v>41</v>
      </c>
      <c r="C203" s="118" t="s">
        <v>148</v>
      </c>
      <c r="D203" s="118" t="s">
        <v>152</v>
      </c>
      <c r="E203" s="55">
        <v>180.5</v>
      </c>
    </row>
    <row r="204" spans="2:5" ht="12.75">
      <c r="B204" s="57">
        <v>42</v>
      </c>
      <c r="C204" s="118" t="s">
        <v>148</v>
      </c>
      <c r="D204" s="118" t="s">
        <v>152</v>
      </c>
      <c r="E204" s="55">
        <v>181</v>
      </c>
    </row>
    <row r="205" spans="2:5" ht="12.75">
      <c r="B205" s="57">
        <v>43</v>
      </c>
      <c r="C205" s="118" t="s">
        <v>148</v>
      </c>
      <c r="D205" s="118" t="s">
        <v>152</v>
      </c>
      <c r="E205" s="55">
        <v>181.5</v>
      </c>
    </row>
    <row r="206" spans="2:5" ht="12.75">
      <c r="B206" s="57">
        <v>44</v>
      </c>
      <c r="C206" s="118" t="s">
        <v>148</v>
      </c>
      <c r="D206" s="118" t="s">
        <v>152</v>
      </c>
      <c r="E206" s="55">
        <v>182</v>
      </c>
    </row>
    <row r="207" spans="2:5" ht="12.75">
      <c r="B207" s="57">
        <v>45</v>
      </c>
      <c r="C207" s="118" t="s">
        <v>149</v>
      </c>
      <c r="D207" s="118" t="s">
        <v>153</v>
      </c>
      <c r="E207" s="55">
        <v>182.5</v>
      </c>
    </row>
    <row r="208" spans="2:5" ht="12.75">
      <c r="B208" s="57">
        <v>46</v>
      </c>
      <c r="C208" s="118" t="s">
        <v>149</v>
      </c>
      <c r="D208" s="118" t="s">
        <v>153</v>
      </c>
      <c r="E208" s="55">
        <v>183</v>
      </c>
    </row>
    <row r="209" spans="2:5" ht="12.75">
      <c r="B209" s="57">
        <v>47</v>
      </c>
      <c r="C209" s="118" t="s">
        <v>149</v>
      </c>
      <c r="D209" s="118" t="s">
        <v>153</v>
      </c>
      <c r="E209" s="55">
        <v>183.5</v>
      </c>
    </row>
    <row r="210" spans="2:5" ht="12.75">
      <c r="B210" s="57">
        <v>48</v>
      </c>
      <c r="C210" s="118" t="s">
        <v>149</v>
      </c>
      <c r="D210" s="118" t="s">
        <v>153</v>
      </c>
      <c r="E210" s="55">
        <v>184</v>
      </c>
    </row>
    <row r="211" spans="2:5" ht="12.75">
      <c r="B211" s="57">
        <v>49</v>
      </c>
      <c r="C211" s="118" t="s">
        <v>149</v>
      </c>
      <c r="D211" s="118" t="s">
        <v>153</v>
      </c>
      <c r="E211" s="55">
        <v>184.5</v>
      </c>
    </row>
    <row r="212" spans="2:5" ht="12.75">
      <c r="B212" s="57">
        <v>50</v>
      </c>
      <c r="C212" s="118" t="s">
        <v>150</v>
      </c>
      <c r="D212" s="118" t="s">
        <v>167</v>
      </c>
      <c r="E212" s="55">
        <v>185</v>
      </c>
    </row>
    <row r="213" spans="2:5" ht="12.75">
      <c r="B213" s="57">
        <v>51</v>
      </c>
      <c r="C213" s="118" t="s">
        <v>150</v>
      </c>
      <c r="D213" s="118" t="s">
        <v>167</v>
      </c>
      <c r="E213" s="55">
        <v>185.5</v>
      </c>
    </row>
    <row r="214" spans="2:5" ht="12.75">
      <c r="B214" s="57">
        <v>52</v>
      </c>
      <c r="C214" s="118" t="s">
        <v>150</v>
      </c>
      <c r="D214" s="118" t="s">
        <v>167</v>
      </c>
      <c r="E214" s="55">
        <v>186</v>
      </c>
    </row>
    <row r="215" spans="2:5" ht="12.75">
      <c r="B215" s="57">
        <v>53</v>
      </c>
      <c r="C215" s="118" t="s">
        <v>150</v>
      </c>
      <c r="D215" s="118" t="s">
        <v>167</v>
      </c>
      <c r="E215" s="55">
        <v>186.5</v>
      </c>
    </row>
    <row r="216" spans="2:5" ht="12.75">
      <c r="B216" s="57">
        <v>54</v>
      </c>
      <c r="C216" s="118" t="s">
        <v>150</v>
      </c>
      <c r="D216" s="118" t="s">
        <v>167</v>
      </c>
      <c r="E216" s="55">
        <v>187</v>
      </c>
    </row>
    <row r="217" spans="2:5" ht="12.75">
      <c r="B217" s="57">
        <v>55</v>
      </c>
      <c r="C217" s="118" t="s">
        <v>151</v>
      </c>
      <c r="D217" s="118" t="s">
        <v>168</v>
      </c>
      <c r="E217" s="55">
        <v>187.5</v>
      </c>
    </row>
    <row r="218" spans="2:5" ht="12.75">
      <c r="B218" s="57">
        <v>56</v>
      </c>
      <c r="C218" s="118" t="s">
        <v>151</v>
      </c>
      <c r="D218" s="118" t="s">
        <v>168</v>
      </c>
      <c r="E218" s="55">
        <v>188</v>
      </c>
    </row>
    <row r="219" spans="2:5" ht="12.75">
      <c r="B219" s="57">
        <v>57</v>
      </c>
      <c r="C219" s="118" t="s">
        <v>151</v>
      </c>
      <c r="D219" s="118" t="s">
        <v>168</v>
      </c>
      <c r="E219" s="55">
        <v>188.5</v>
      </c>
    </row>
    <row r="220" spans="2:5" ht="12.75">
      <c r="B220" s="57">
        <v>58</v>
      </c>
      <c r="C220" s="118" t="s">
        <v>151</v>
      </c>
      <c r="D220" s="118" t="s">
        <v>168</v>
      </c>
      <c r="E220" s="55">
        <v>189</v>
      </c>
    </row>
    <row r="221" spans="2:5" ht="12.75">
      <c r="B221" s="57">
        <v>59</v>
      </c>
      <c r="C221" s="118" t="s">
        <v>151</v>
      </c>
      <c r="D221" s="118" t="s">
        <v>168</v>
      </c>
      <c r="E221" s="55">
        <v>189.5</v>
      </c>
    </row>
    <row r="222" spans="2:5" ht="12.75">
      <c r="B222" s="57">
        <v>60</v>
      </c>
      <c r="C222" s="118" t="s">
        <v>152</v>
      </c>
      <c r="D222" s="118" t="s">
        <v>156</v>
      </c>
      <c r="E222" s="55">
        <v>190</v>
      </c>
    </row>
    <row r="223" spans="2:5" ht="12.75">
      <c r="B223" s="57">
        <v>61</v>
      </c>
      <c r="C223" s="118" t="s">
        <v>152</v>
      </c>
      <c r="D223" s="118" t="s">
        <v>156</v>
      </c>
      <c r="E223" s="55">
        <v>190.5</v>
      </c>
    </row>
    <row r="224" spans="2:5" ht="12.75">
      <c r="B224" s="57">
        <v>62</v>
      </c>
      <c r="C224" s="118" t="s">
        <v>152</v>
      </c>
      <c r="D224" s="118" t="s">
        <v>156</v>
      </c>
      <c r="E224" s="55">
        <v>191</v>
      </c>
    </row>
    <row r="225" spans="2:5" ht="12.75">
      <c r="B225" s="57">
        <v>63</v>
      </c>
      <c r="C225" s="118" t="s">
        <v>152</v>
      </c>
      <c r="D225" s="118" t="s">
        <v>156</v>
      </c>
      <c r="E225" s="55">
        <v>191.5</v>
      </c>
    </row>
    <row r="226" spans="2:5" ht="12.75">
      <c r="B226" s="57">
        <v>64</v>
      </c>
      <c r="C226" s="118" t="s">
        <v>152</v>
      </c>
      <c r="D226" s="118" t="s">
        <v>156</v>
      </c>
      <c r="E226" s="55">
        <v>192</v>
      </c>
    </row>
    <row r="227" spans="2:5" ht="12.75">
      <c r="B227" s="57">
        <v>65</v>
      </c>
      <c r="C227" s="118" t="s">
        <v>153</v>
      </c>
      <c r="D227" s="118" t="s">
        <v>157</v>
      </c>
      <c r="E227" s="55">
        <v>192.5</v>
      </c>
    </row>
    <row r="228" spans="2:5" ht="12.75">
      <c r="B228" s="57">
        <v>66</v>
      </c>
      <c r="C228" s="118" t="s">
        <v>153</v>
      </c>
      <c r="D228" s="118" t="s">
        <v>157</v>
      </c>
      <c r="E228" s="55">
        <v>193</v>
      </c>
    </row>
    <row r="229" spans="2:5" ht="12.75">
      <c r="B229" s="57">
        <v>67</v>
      </c>
      <c r="C229" s="118" t="s">
        <v>153</v>
      </c>
      <c r="D229" s="118" t="s">
        <v>157</v>
      </c>
      <c r="E229" s="55">
        <v>193.5</v>
      </c>
    </row>
    <row r="230" spans="2:5" ht="12.75">
      <c r="B230" s="57">
        <v>68</v>
      </c>
      <c r="C230" s="118" t="s">
        <v>153</v>
      </c>
      <c r="D230" s="118" t="s">
        <v>157</v>
      </c>
      <c r="E230" s="55">
        <v>194</v>
      </c>
    </row>
    <row r="231" spans="2:5" ht="12.75">
      <c r="B231" s="57">
        <v>69</v>
      </c>
      <c r="C231" s="118" t="s">
        <v>153</v>
      </c>
      <c r="D231" s="118" t="s">
        <v>157</v>
      </c>
      <c r="E231" s="55">
        <v>194.5</v>
      </c>
    </row>
    <row r="232" spans="2:5" ht="12.75">
      <c r="B232" s="57">
        <v>70</v>
      </c>
      <c r="C232" s="118" t="s">
        <v>154</v>
      </c>
      <c r="D232" s="118" t="s">
        <v>158</v>
      </c>
      <c r="E232" s="55">
        <v>195</v>
      </c>
    </row>
    <row r="233" spans="2:5" ht="12.75">
      <c r="B233" s="57">
        <v>71</v>
      </c>
      <c r="C233" s="118" t="s">
        <v>154</v>
      </c>
      <c r="D233" s="118" t="s">
        <v>158</v>
      </c>
      <c r="E233" s="55">
        <v>195.5</v>
      </c>
    </row>
    <row r="234" spans="2:5" ht="12.75">
      <c r="B234" s="57">
        <v>72</v>
      </c>
      <c r="C234" s="118" t="s">
        <v>154</v>
      </c>
      <c r="D234" s="118" t="s">
        <v>158</v>
      </c>
      <c r="E234" s="55">
        <v>196</v>
      </c>
    </row>
    <row r="235" spans="2:5" ht="12.75">
      <c r="B235" s="57">
        <v>73</v>
      </c>
      <c r="C235" s="118" t="s">
        <v>154</v>
      </c>
      <c r="D235" s="118" t="s">
        <v>158</v>
      </c>
      <c r="E235" s="55">
        <v>196.5</v>
      </c>
    </row>
    <row r="236" spans="2:5" ht="12.75">
      <c r="B236" s="57">
        <v>74</v>
      </c>
      <c r="C236" s="118" t="s">
        <v>154</v>
      </c>
      <c r="D236" s="118" t="s">
        <v>158</v>
      </c>
      <c r="E236" s="55">
        <v>197</v>
      </c>
    </row>
    <row r="237" spans="2:5" ht="12.75">
      <c r="B237" s="57">
        <v>75</v>
      </c>
      <c r="C237" s="118" t="s">
        <v>155</v>
      </c>
      <c r="D237" s="118" t="s">
        <v>159</v>
      </c>
      <c r="E237" s="55">
        <v>197.5</v>
      </c>
    </row>
    <row r="238" spans="2:5" ht="12.75">
      <c r="B238" s="57">
        <v>76</v>
      </c>
      <c r="C238" s="118" t="s">
        <v>155</v>
      </c>
      <c r="D238" s="118" t="s">
        <v>159</v>
      </c>
      <c r="E238" s="55">
        <v>198</v>
      </c>
    </row>
    <row r="239" spans="2:5" ht="12.75">
      <c r="B239" s="57">
        <v>77</v>
      </c>
      <c r="C239" s="118" t="s">
        <v>155</v>
      </c>
      <c r="D239" s="118" t="s">
        <v>159</v>
      </c>
      <c r="E239" s="55">
        <v>198.5</v>
      </c>
    </row>
    <row r="240" spans="2:5" ht="12.75">
      <c r="B240" s="57">
        <v>78</v>
      </c>
      <c r="C240" s="118" t="s">
        <v>155</v>
      </c>
      <c r="D240" s="118" t="s">
        <v>159</v>
      </c>
      <c r="E240" s="55">
        <v>199</v>
      </c>
    </row>
    <row r="241" spans="2:5" ht="12.75">
      <c r="B241" s="57">
        <v>79</v>
      </c>
      <c r="C241" s="118" t="s">
        <v>155</v>
      </c>
      <c r="D241" s="118" t="s">
        <v>159</v>
      </c>
      <c r="E241" s="55">
        <v>199.5</v>
      </c>
    </row>
    <row r="242" spans="2:5" ht="12.75">
      <c r="B242" s="57">
        <v>80</v>
      </c>
      <c r="C242" s="118" t="s">
        <v>156</v>
      </c>
      <c r="D242" s="118" t="s">
        <v>160</v>
      </c>
      <c r="E242" s="55">
        <v>200</v>
      </c>
    </row>
    <row r="243" spans="2:5" ht="12.75">
      <c r="B243" s="57">
        <v>81</v>
      </c>
      <c r="C243" s="118" t="s">
        <v>156</v>
      </c>
      <c r="D243" s="118" t="s">
        <v>160</v>
      </c>
      <c r="E243" s="55">
        <v>200.5</v>
      </c>
    </row>
    <row r="244" spans="2:5" ht="12.75">
      <c r="B244" s="57">
        <v>82</v>
      </c>
      <c r="C244" s="118" t="s">
        <v>156</v>
      </c>
      <c r="D244" s="118" t="s">
        <v>160</v>
      </c>
      <c r="E244" s="55">
        <v>201</v>
      </c>
    </row>
    <row r="245" spans="2:5" ht="12.75">
      <c r="B245" s="57">
        <v>83</v>
      </c>
      <c r="C245" s="118" t="s">
        <v>156</v>
      </c>
      <c r="D245" s="118" t="s">
        <v>160</v>
      </c>
      <c r="E245" s="55">
        <v>201.5</v>
      </c>
    </row>
    <row r="246" spans="2:5" ht="12.75">
      <c r="B246" s="57">
        <v>84</v>
      </c>
      <c r="C246" s="118" t="s">
        <v>156</v>
      </c>
      <c r="D246" s="118" t="s">
        <v>160</v>
      </c>
      <c r="E246" s="55">
        <v>202</v>
      </c>
    </row>
    <row r="247" spans="2:5" ht="12.75">
      <c r="B247" s="57">
        <v>85</v>
      </c>
      <c r="C247" s="118" t="s">
        <v>157</v>
      </c>
      <c r="D247" s="118" t="s">
        <v>169</v>
      </c>
      <c r="E247" s="55">
        <v>202.5</v>
      </c>
    </row>
    <row r="248" spans="2:5" ht="12.75">
      <c r="B248" s="57">
        <v>86</v>
      </c>
      <c r="C248" s="118" t="s">
        <v>157</v>
      </c>
      <c r="D248" s="118" t="s">
        <v>169</v>
      </c>
      <c r="E248" s="55">
        <v>203</v>
      </c>
    </row>
    <row r="249" spans="2:5" ht="12.75">
      <c r="B249" s="57">
        <v>87</v>
      </c>
      <c r="C249" s="118" t="s">
        <v>157</v>
      </c>
      <c r="D249" s="118" t="s">
        <v>169</v>
      </c>
      <c r="E249" s="55">
        <v>203.5</v>
      </c>
    </row>
    <row r="250" spans="2:5" ht="12.75">
      <c r="B250" s="57">
        <v>88</v>
      </c>
      <c r="C250" s="118" t="s">
        <v>157</v>
      </c>
      <c r="D250" s="118" t="s">
        <v>169</v>
      </c>
      <c r="E250" s="55">
        <v>204</v>
      </c>
    </row>
    <row r="251" spans="2:5" ht="12.75">
      <c r="B251" s="57">
        <v>89</v>
      </c>
      <c r="C251" s="118" t="s">
        <v>157</v>
      </c>
      <c r="D251" s="118" t="s">
        <v>169</v>
      </c>
      <c r="E251" s="55">
        <v>204.5</v>
      </c>
    </row>
    <row r="252" spans="2:5" ht="12.75">
      <c r="B252" s="57">
        <v>90</v>
      </c>
      <c r="C252" s="118" t="s">
        <v>158</v>
      </c>
      <c r="D252" s="118" t="s">
        <v>170</v>
      </c>
      <c r="E252" s="55">
        <v>205</v>
      </c>
    </row>
    <row r="253" spans="2:5" ht="12.75">
      <c r="B253" s="57">
        <v>91</v>
      </c>
      <c r="C253" s="118" t="s">
        <v>158</v>
      </c>
      <c r="D253" s="118" t="s">
        <v>170</v>
      </c>
      <c r="E253" s="55">
        <v>205.5</v>
      </c>
    </row>
    <row r="254" spans="2:5" ht="12.75">
      <c r="B254" s="57">
        <v>92</v>
      </c>
      <c r="C254" s="118" t="s">
        <v>158</v>
      </c>
      <c r="D254" s="118" t="s">
        <v>170</v>
      </c>
      <c r="E254" s="55">
        <v>206</v>
      </c>
    </row>
    <row r="255" spans="2:5" ht="12.75">
      <c r="B255" s="57">
        <v>93</v>
      </c>
      <c r="C255" s="118" t="s">
        <v>158</v>
      </c>
      <c r="D255" s="118" t="s">
        <v>170</v>
      </c>
      <c r="E255" s="55">
        <v>206.5</v>
      </c>
    </row>
    <row r="256" spans="2:5" ht="12.75">
      <c r="B256" s="57">
        <v>94</v>
      </c>
      <c r="C256" s="118" t="s">
        <v>158</v>
      </c>
      <c r="D256" s="118" t="s">
        <v>170</v>
      </c>
      <c r="E256" s="55">
        <v>207</v>
      </c>
    </row>
    <row r="257" spans="2:5" ht="12.75">
      <c r="B257" s="57">
        <v>95</v>
      </c>
      <c r="C257" s="118" t="s">
        <v>159</v>
      </c>
      <c r="D257" s="118" t="s">
        <v>171</v>
      </c>
      <c r="E257" s="55">
        <v>207.5</v>
      </c>
    </row>
    <row r="258" spans="2:5" ht="12.75">
      <c r="B258" s="57">
        <v>96</v>
      </c>
      <c r="C258" s="118" t="s">
        <v>159</v>
      </c>
      <c r="D258" s="118" t="s">
        <v>171</v>
      </c>
      <c r="E258" s="55">
        <v>208</v>
      </c>
    </row>
    <row r="259" spans="2:5" ht="12.75">
      <c r="B259" s="57">
        <v>97</v>
      </c>
      <c r="C259" s="118" t="s">
        <v>159</v>
      </c>
      <c r="D259" s="118" t="s">
        <v>171</v>
      </c>
      <c r="E259" s="55">
        <v>208.5</v>
      </c>
    </row>
    <row r="260" spans="2:5" ht="12.75">
      <c r="B260" s="57">
        <v>98</v>
      </c>
      <c r="C260" s="118" t="s">
        <v>159</v>
      </c>
      <c r="D260" s="118" t="s">
        <v>171</v>
      </c>
      <c r="E260" s="55">
        <v>209</v>
      </c>
    </row>
    <row r="261" spans="2:5" ht="12.75">
      <c r="B261" s="57">
        <v>99</v>
      </c>
      <c r="C261" s="118" t="s">
        <v>159</v>
      </c>
      <c r="D261" s="118" t="s">
        <v>171</v>
      </c>
      <c r="E261" s="55">
        <v>209.5</v>
      </c>
    </row>
    <row r="262" spans="2:5" ht="12.75">
      <c r="B262" s="57">
        <v>100</v>
      </c>
      <c r="C262" s="118" t="s">
        <v>160</v>
      </c>
      <c r="D262" s="118" t="s">
        <v>172</v>
      </c>
      <c r="E262" s="55">
        <v>210</v>
      </c>
    </row>
    <row r="265" ht="12.75">
      <c r="B265" s="57" t="s">
        <v>120</v>
      </c>
    </row>
    <row r="266" spans="2:36" ht="12.75">
      <c r="B266" s="119"/>
      <c r="C266" s="119">
        <v>0</v>
      </c>
      <c r="D266" s="119">
        <v>0.5</v>
      </c>
      <c r="E266" s="119">
        <v>1</v>
      </c>
      <c r="F266" s="119">
        <v>2</v>
      </c>
      <c r="G266" s="119">
        <v>3</v>
      </c>
      <c r="H266" s="119">
        <v>4</v>
      </c>
      <c r="I266" s="119">
        <v>5</v>
      </c>
      <c r="J266" s="119">
        <v>6</v>
      </c>
      <c r="K266" s="119">
        <v>7</v>
      </c>
      <c r="L266" s="119">
        <v>8</v>
      </c>
      <c r="M266" s="119">
        <v>9</v>
      </c>
      <c r="N266" s="119">
        <v>10</v>
      </c>
      <c r="O266" s="119">
        <v>11</v>
      </c>
      <c r="P266" s="119">
        <v>12</v>
      </c>
      <c r="Q266" s="119">
        <v>13</v>
      </c>
      <c r="R266" s="119">
        <v>14</v>
      </c>
      <c r="S266" s="119">
        <v>15</v>
      </c>
      <c r="T266" s="119">
        <v>16</v>
      </c>
      <c r="U266" s="119">
        <v>17</v>
      </c>
      <c r="V266" s="119">
        <v>18</v>
      </c>
      <c r="W266" s="119">
        <v>19</v>
      </c>
      <c r="X266" s="119">
        <v>20</v>
      </c>
      <c r="Y266" s="119">
        <v>21</v>
      </c>
      <c r="Z266" s="119">
        <v>22</v>
      </c>
      <c r="AA266" s="119">
        <v>23</v>
      </c>
      <c r="AB266" s="119">
        <v>24</v>
      </c>
      <c r="AC266" s="119">
        <v>25</v>
      </c>
      <c r="AD266" s="119">
        <v>26</v>
      </c>
      <c r="AE266" s="119">
        <v>27</v>
      </c>
      <c r="AF266" s="119">
        <v>28</v>
      </c>
      <c r="AG266" s="119">
        <v>29</v>
      </c>
      <c r="AH266" s="119">
        <v>30</v>
      </c>
      <c r="AI266" s="119">
        <v>31</v>
      </c>
      <c r="AJ266" s="119">
        <v>32</v>
      </c>
    </row>
    <row r="267" spans="2:36" ht="12.75">
      <c r="B267" s="119" t="s">
        <v>113</v>
      </c>
      <c r="C267" s="120">
        <f>$C$6-4</f>
        <v>-4</v>
      </c>
      <c r="D267" s="120">
        <f>$C$6-1</f>
        <v>-1</v>
      </c>
      <c r="E267" s="120">
        <f>$C$6</f>
        <v>0</v>
      </c>
      <c r="F267" s="120">
        <f>$C$6+1</f>
        <v>1</v>
      </c>
      <c r="G267" s="120">
        <f>$C$6+1</f>
        <v>1</v>
      </c>
      <c r="H267" s="120">
        <f>$C$6+2</f>
        <v>2</v>
      </c>
      <c r="I267" s="120">
        <f>$C$6+2</f>
        <v>2</v>
      </c>
      <c r="J267" s="120">
        <f>$C$6+2</f>
        <v>2</v>
      </c>
      <c r="K267" s="120">
        <f>$C$6+2</f>
        <v>2</v>
      </c>
      <c r="L267" s="120">
        <f aca="true" t="shared" si="0" ref="L267:S267">$C$6+3</f>
        <v>3</v>
      </c>
      <c r="M267" s="120">
        <f t="shared" si="0"/>
        <v>3</v>
      </c>
      <c r="N267" s="120">
        <f t="shared" si="0"/>
        <v>3</v>
      </c>
      <c r="O267" s="120">
        <f t="shared" si="0"/>
        <v>3</v>
      </c>
      <c r="P267" s="120">
        <f t="shared" si="0"/>
        <v>3</v>
      </c>
      <c r="Q267" s="120">
        <f t="shared" si="0"/>
        <v>3</v>
      </c>
      <c r="R267" s="120">
        <f t="shared" si="0"/>
        <v>3</v>
      </c>
      <c r="S267" s="120">
        <f t="shared" si="0"/>
        <v>3</v>
      </c>
      <c r="T267" s="120">
        <f aca="true" t="shared" si="1" ref="T267:AI267">$C$6+4</f>
        <v>4</v>
      </c>
      <c r="U267" s="120">
        <f t="shared" si="1"/>
        <v>4</v>
      </c>
      <c r="V267" s="120">
        <f t="shared" si="1"/>
        <v>4</v>
      </c>
      <c r="W267" s="120">
        <f t="shared" si="1"/>
        <v>4</v>
      </c>
      <c r="X267" s="120">
        <f t="shared" si="1"/>
        <v>4</v>
      </c>
      <c r="Y267" s="120">
        <f t="shared" si="1"/>
        <v>4</v>
      </c>
      <c r="Z267" s="120">
        <f t="shared" si="1"/>
        <v>4</v>
      </c>
      <c r="AA267" s="120">
        <f t="shared" si="1"/>
        <v>4</v>
      </c>
      <c r="AB267" s="120">
        <f t="shared" si="1"/>
        <v>4</v>
      </c>
      <c r="AC267" s="120">
        <f t="shared" si="1"/>
        <v>4</v>
      </c>
      <c r="AD267" s="120">
        <f t="shared" si="1"/>
        <v>4</v>
      </c>
      <c r="AE267" s="120">
        <f t="shared" si="1"/>
        <v>4</v>
      </c>
      <c r="AF267" s="120">
        <f t="shared" si="1"/>
        <v>4</v>
      </c>
      <c r="AG267" s="120">
        <f t="shared" si="1"/>
        <v>4</v>
      </c>
      <c r="AH267" s="120">
        <f t="shared" si="1"/>
        <v>4</v>
      </c>
      <c r="AI267" s="120">
        <f t="shared" si="1"/>
        <v>4</v>
      </c>
      <c r="AJ267" s="120">
        <f>$C$6+5</f>
        <v>5</v>
      </c>
    </row>
    <row r="268" spans="2:36" ht="12.75">
      <c r="B268" s="119" t="s">
        <v>114</v>
      </c>
      <c r="C268" s="120">
        <f>$C$6-5</f>
        <v>-5</v>
      </c>
      <c r="D268" s="120">
        <f>$C$6-2</f>
        <v>-2</v>
      </c>
      <c r="E268" s="120">
        <f>$C$6-1</f>
        <v>-1</v>
      </c>
      <c r="F268" s="120">
        <f>$C$6</f>
        <v>0</v>
      </c>
      <c r="G268" s="120">
        <f>$C$6</f>
        <v>0</v>
      </c>
      <c r="H268" s="120">
        <f>$C$6+1</f>
        <v>1</v>
      </c>
      <c r="I268" s="120">
        <f>$C$6+1</f>
        <v>1</v>
      </c>
      <c r="J268" s="120">
        <f>$C$6+1</f>
        <v>1</v>
      </c>
      <c r="K268" s="120">
        <f>$C$6+1</f>
        <v>1</v>
      </c>
      <c r="L268" s="120">
        <f aca="true" t="shared" si="2" ref="L268:S268">$C$6+2</f>
        <v>2</v>
      </c>
      <c r="M268" s="120">
        <f t="shared" si="2"/>
        <v>2</v>
      </c>
      <c r="N268" s="120">
        <f t="shared" si="2"/>
        <v>2</v>
      </c>
      <c r="O268" s="120">
        <f t="shared" si="2"/>
        <v>2</v>
      </c>
      <c r="P268" s="120">
        <f t="shared" si="2"/>
        <v>2</v>
      </c>
      <c r="Q268" s="120">
        <f t="shared" si="2"/>
        <v>2</v>
      </c>
      <c r="R268" s="120">
        <f t="shared" si="2"/>
        <v>2</v>
      </c>
      <c r="S268" s="120">
        <f t="shared" si="2"/>
        <v>2</v>
      </c>
      <c r="T268" s="120">
        <f aca="true" t="shared" si="3" ref="T268:AI268">$C$6+3</f>
        <v>3</v>
      </c>
      <c r="U268" s="120">
        <f t="shared" si="3"/>
        <v>3</v>
      </c>
      <c r="V268" s="120">
        <f t="shared" si="3"/>
        <v>3</v>
      </c>
      <c r="W268" s="120">
        <f t="shared" si="3"/>
        <v>3</v>
      </c>
      <c r="X268" s="120">
        <f t="shared" si="3"/>
        <v>3</v>
      </c>
      <c r="Y268" s="120">
        <f t="shared" si="3"/>
        <v>3</v>
      </c>
      <c r="Z268" s="120">
        <f t="shared" si="3"/>
        <v>3</v>
      </c>
      <c r="AA268" s="120">
        <f t="shared" si="3"/>
        <v>3</v>
      </c>
      <c r="AB268" s="120">
        <f t="shared" si="3"/>
        <v>3</v>
      </c>
      <c r="AC268" s="120">
        <f t="shared" si="3"/>
        <v>3</v>
      </c>
      <c r="AD268" s="120">
        <f t="shared" si="3"/>
        <v>3</v>
      </c>
      <c r="AE268" s="120">
        <f t="shared" si="3"/>
        <v>3</v>
      </c>
      <c r="AF268" s="120">
        <f t="shared" si="3"/>
        <v>3</v>
      </c>
      <c r="AG268" s="120">
        <f t="shared" si="3"/>
        <v>3</v>
      </c>
      <c r="AH268" s="120">
        <f t="shared" si="3"/>
        <v>3</v>
      </c>
      <c r="AI268" s="120">
        <f t="shared" si="3"/>
        <v>3</v>
      </c>
      <c r="AJ268" s="120">
        <f>$C$6+4</f>
        <v>4</v>
      </c>
    </row>
    <row r="269" spans="2:36" ht="12.75">
      <c r="B269" s="119" t="s">
        <v>115</v>
      </c>
      <c r="C269" s="120">
        <f>$C$6-6</f>
        <v>-6</v>
      </c>
      <c r="D269" s="120">
        <f>$C$6-3</f>
        <v>-3</v>
      </c>
      <c r="E269" s="120">
        <f>$C$6-2</f>
        <v>-2</v>
      </c>
      <c r="F269" s="120">
        <f>$C$6-1</f>
        <v>-1</v>
      </c>
      <c r="G269" s="120">
        <f>$C$6-1</f>
        <v>-1</v>
      </c>
      <c r="H269" s="120">
        <f>$C$6</f>
        <v>0</v>
      </c>
      <c r="I269" s="120">
        <f>$C$6</f>
        <v>0</v>
      </c>
      <c r="J269" s="120">
        <f>$C$6</f>
        <v>0</v>
      </c>
      <c r="K269" s="120">
        <f>$C$6</f>
        <v>0</v>
      </c>
      <c r="L269" s="120">
        <f aca="true" t="shared" si="4" ref="L269:S269">$C$6+1</f>
        <v>1</v>
      </c>
      <c r="M269" s="120">
        <f t="shared" si="4"/>
        <v>1</v>
      </c>
      <c r="N269" s="120">
        <f t="shared" si="4"/>
        <v>1</v>
      </c>
      <c r="O269" s="120">
        <f t="shared" si="4"/>
        <v>1</v>
      </c>
      <c r="P269" s="120">
        <f t="shared" si="4"/>
        <v>1</v>
      </c>
      <c r="Q269" s="120">
        <f t="shared" si="4"/>
        <v>1</v>
      </c>
      <c r="R269" s="120">
        <f t="shared" si="4"/>
        <v>1</v>
      </c>
      <c r="S269" s="120">
        <f t="shared" si="4"/>
        <v>1</v>
      </c>
      <c r="T269" s="120">
        <f aca="true" t="shared" si="5" ref="T269:AI269">$C$6+2</f>
        <v>2</v>
      </c>
      <c r="U269" s="120">
        <f t="shared" si="5"/>
        <v>2</v>
      </c>
      <c r="V269" s="120">
        <f t="shared" si="5"/>
        <v>2</v>
      </c>
      <c r="W269" s="120">
        <f t="shared" si="5"/>
        <v>2</v>
      </c>
      <c r="X269" s="120">
        <f t="shared" si="5"/>
        <v>2</v>
      </c>
      <c r="Y269" s="120">
        <f t="shared" si="5"/>
        <v>2</v>
      </c>
      <c r="Z269" s="120">
        <f t="shared" si="5"/>
        <v>2</v>
      </c>
      <c r="AA269" s="120">
        <f t="shared" si="5"/>
        <v>2</v>
      </c>
      <c r="AB269" s="120">
        <f t="shared" si="5"/>
        <v>2</v>
      </c>
      <c r="AC269" s="120">
        <f t="shared" si="5"/>
        <v>2</v>
      </c>
      <c r="AD269" s="120">
        <f t="shared" si="5"/>
        <v>2</v>
      </c>
      <c r="AE269" s="120">
        <f t="shared" si="5"/>
        <v>2</v>
      </c>
      <c r="AF269" s="120">
        <f t="shared" si="5"/>
        <v>2</v>
      </c>
      <c r="AG269" s="120">
        <f t="shared" si="5"/>
        <v>2</v>
      </c>
      <c r="AH269" s="120">
        <f t="shared" si="5"/>
        <v>2</v>
      </c>
      <c r="AI269" s="120">
        <f t="shared" si="5"/>
        <v>2</v>
      </c>
      <c r="AJ269" s="120">
        <f>$C$6+3</f>
        <v>3</v>
      </c>
    </row>
    <row r="270" spans="2:36" ht="12.75">
      <c r="B270" s="119" t="s">
        <v>116</v>
      </c>
      <c r="C270" s="120">
        <f>$C$7-4</f>
        <v>-4</v>
      </c>
      <c r="D270" s="120">
        <f>$C$7-1</f>
        <v>-1</v>
      </c>
      <c r="E270" s="120">
        <f>$C$7</f>
        <v>0</v>
      </c>
      <c r="F270" s="120">
        <f>$C$7+1</f>
        <v>1</v>
      </c>
      <c r="G270" s="120">
        <f>$C$7+1</f>
        <v>1</v>
      </c>
      <c r="H270" s="120">
        <f>$C$7+2</f>
        <v>2</v>
      </c>
      <c r="I270" s="120">
        <f>$C$7+2</f>
        <v>2</v>
      </c>
      <c r="J270" s="120">
        <f>$C$7+3</f>
        <v>3</v>
      </c>
      <c r="K270" s="120">
        <f>$C$7+3</f>
        <v>3</v>
      </c>
      <c r="L270" s="120">
        <f>$C$7+4</f>
        <v>4</v>
      </c>
      <c r="M270" s="120">
        <f>$C$7+4</f>
        <v>4</v>
      </c>
      <c r="N270" s="120">
        <f>$C$7+5</f>
        <v>5</v>
      </c>
      <c r="O270" s="120">
        <f>$C$7+5</f>
        <v>5</v>
      </c>
      <c r="P270" s="120">
        <f>$C$7+6</f>
        <v>6</v>
      </c>
      <c r="Q270" s="120">
        <f>$C$7+6</f>
        <v>6</v>
      </c>
      <c r="R270" s="120">
        <f>$C$7+7</f>
        <v>7</v>
      </c>
      <c r="S270" s="120">
        <f>$C$7+7</f>
        <v>7</v>
      </c>
      <c r="T270" s="120">
        <f>$C$7+8</f>
        <v>8</v>
      </c>
      <c r="U270" s="120">
        <f>$C$7+8</f>
        <v>8</v>
      </c>
      <c r="V270" s="120">
        <f>$C$7+9</f>
        <v>9</v>
      </c>
      <c r="W270" s="120">
        <f>$C$7+9</f>
        <v>9</v>
      </c>
      <c r="X270" s="120">
        <f>$C$7+10</f>
        <v>10</v>
      </c>
      <c r="Y270" s="120">
        <f>$C$7+10</f>
        <v>10</v>
      </c>
      <c r="Z270" s="120">
        <f>$C$7+11</f>
        <v>11</v>
      </c>
      <c r="AA270" s="120">
        <f>$C$7+11</f>
        <v>11</v>
      </c>
      <c r="AB270" s="120">
        <f>$C$7+12</f>
        <v>12</v>
      </c>
      <c r="AC270" s="120">
        <f>$C$7+12</f>
        <v>12</v>
      </c>
      <c r="AD270" s="120">
        <f>$C$7+13</f>
        <v>13</v>
      </c>
      <c r="AE270" s="120">
        <f>$C$7+13</f>
        <v>13</v>
      </c>
      <c r="AF270" s="120">
        <f>$C$7+14</f>
        <v>14</v>
      </c>
      <c r="AG270" s="120">
        <f>$C$7+14</f>
        <v>14</v>
      </c>
      <c r="AH270" s="120">
        <f>$C$7+15</f>
        <v>15</v>
      </c>
      <c r="AI270" s="120">
        <f>$C$7+15</f>
        <v>15</v>
      </c>
      <c r="AJ270" s="120">
        <f>$C$7+16</f>
        <v>16</v>
      </c>
    </row>
    <row r="271" spans="2:36" ht="12.75">
      <c r="B271" s="119" t="s">
        <v>117</v>
      </c>
      <c r="C271" s="120">
        <f>$C$7-5</f>
        <v>-5</v>
      </c>
      <c r="D271" s="120">
        <f>$C$7-2</f>
        <v>-2</v>
      </c>
      <c r="E271" s="120">
        <f>$C$7-1</f>
        <v>-1</v>
      </c>
      <c r="F271" s="120">
        <f>$C$7</f>
        <v>0</v>
      </c>
      <c r="G271" s="120">
        <f>$C$7</f>
        <v>0</v>
      </c>
      <c r="H271" s="120">
        <f>$C$7+1</f>
        <v>1</v>
      </c>
      <c r="I271" s="120">
        <f>$C$7+1</f>
        <v>1</v>
      </c>
      <c r="J271" s="120">
        <f>$C$7+2</f>
        <v>2</v>
      </c>
      <c r="K271" s="120">
        <f>$C$7+2</f>
        <v>2</v>
      </c>
      <c r="L271" s="120">
        <f>$C$7+3</f>
        <v>3</v>
      </c>
      <c r="M271" s="120">
        <f>$C$7+3</f>
        <v>3</v>
      </c>
      <c r="N271" s="120">
        <f>$C$7+4</f>
        <v>4</v>
      </c>
      <c r="O271" s="120">
        <f>$C$7+4</f>
        <v>4</v>
      </c>
      <c r="P271" s="120">
        <f>$C$7+5</f>
        <v>5</v>
      </c>
      <c r="Q271" s="120">
        <f>$C$7+5</f>
        <v>5</v>
      </c>
      <c r="R271" s="120">
        <f>$C$7+6</f>
        <v>6</v>
      </c>
      <c r="S271" s="120">
        <f>$C$7+6</f>
        <v>6</v>
      </c>
      <c r="T271" s="120">
        <f>$C$7+7</f>
        <v>7</v>
      </c>
      <c r="U271" s="120">
        <f>$C$7+7</f>
        <v>7</v>
      </c>
      <c r="V271" s="120">
        <f>$C$7+8</f>
        <v>8</v>
      </c>
      <c r="W271" s="120">
        <f>$C$7+8</f>
        <v>8</v>
      </c>
      <c r="X271" s="120">
        <f>$C$7+9</f>
        <v>9</v>
      </c>
      <c r="Y271" s="120">
        <f>$C$7+9</f>
        <v>9</v>
      </c>
      <c r="Z271" s="120">
        <f>$C$7+10</f>
        <v>10</v>
      </c>
      <c r="AA271" s="120">
        <f>$C$7+10</f>
        <v>10</v>
      </c>
      <c r="AB271" s="120">
        <f>$C$7+11</f>
        <v>11</v>
      </c>
      <c r="AC271" s="120">
        <f>$C$7+11</f>
        <v>11</v>
      </c>
      <c r="AD271" s="120">
        <f>$C$7+12</f>
        <v>12</v>
      </c>
      <c r="AE271" s="120">
        <f>$C$7+12</f>
        <v>12</v>
      </c>
      <c r="AF271" s="120">
        <f>$C$7+13</f>
        <v>13</v>
      </c>
      <c r="AG271" s="120">
        <f>$C$7+13</f>
        <v>13</v>
      </c>
      <c r="AH271" s="120">
        <f>$C$7+14</f>
        <v>14</v>
      </c>
      <c r="AI271" s="120">
        <f>$C$7+14</f>
        <v>14</v>
      </c>
      <c r="AJ271" s="120">
        <f>$C$7+15</f>
        <v>15</v>
      </c>
    </row>
    <row r="272" spans="2:36" ht="12.75">
      <c r="B272" s="119" t="s">
        <v>118</v>
      </c>
      <c r="C272" s="120">
        <f>$C$7-6</f>
        <v>-6</v>
      </c>
      <c r="D272" s="120">
        <f>$C$7-3</f>
        <v>-3</v>
      </c>
      <c r="E272" s="120">
        <f>$C$7-2</f>
        <v>-2</v>
      </c>
      <c r="F272" s="120">
        <f>$C$7-1</f>
        <v>-1</v>
      </c>
      <c r="G272" s="120">
        <f>$C$7-1</f>
        <v>-1</v>
      </c>
      <c r="H272" s="120">
        <f>$C$7</f>
        <v>0</v>
      </c>
      <c r="I272" s="120">
        <f>$C$7</f>
        <v>0</v>
      </c>
      <c r="J272" s="120">
        <f>$C$7+1</f>
        <v>1</v>
      </c>
      <c r="K272" s="120">
        <f>$C$7+1</f>
        <v>1</v>
      </c>
      <c r="L272" s="120">
        <f>$C$7+2</f>
        <v>2</v>
      </c>
      <c r="M272" s="120">
        <f>$C$7+2</f>
        <v>2</v>
      </c>
      <c r="N272" s="120">
        <f>$C$7+3</f>
        <v>3</v>
      </c>
      <c r="O272" s="120">
        <f>$C$7+3</f>
        <v>3</v>
      </c>
      <c r="P272" s="120">
        <f>$C$7+4</f>
        <v>4</v>
      </c>
      <c r="Q272" s="120">
        <f>$C$7+4</f>
        <v>4</v>
      </c>
      <c r="R272" s="120">
        <f>$C$7+5</f>
        <v>5</v>
      </c>
      <c r="S272" s="120">
        <f>$C$7+5</f>
        <v>5</v>
      </c>
      <c r="T272" s="120">
        <f>$C$7+6</f>
        <v>6</v>
      </c>
      <c r="U272" s="120">
        <f>$C$7+6</f>
        <v>6</v>
      </c>
      <c r="V272" s="120">
        <f>$C$7+7</f>
        <v>7</v>
      </c>
      <c r="W272" s="120">
        <f>$C$7+7</f>
        <v>7</v>
      </c>
      <c r="X272" s="120">
        <f>$C$7+8</f>
        <v>8</v>
      </c>
      <c r="Y272" s="120">
        <f>$C$7+8</f>
        <v>8</v>
      </c>
      <c r="Z272" s="120">
        <f>$C$7+9</f>
        <v>9</v>
      </c>
      <c r="AA272" s="120">
        <f>$C$7+9</f>
        <v>9</v>
      </c>
      <c r="AB272" s="120">
        <f>$C$7+10</f>
        <v>10</v>
      </c>
      <c r="AC272" s="120">
        <f>$C$7+10</f>
        <v>10</v>
      </c>
      <c r="AD272" s="120">
        <f>$C$7+11</f>
        <v>11</v>
      </c>
      <c r="AE272" s="120">
        <f>$C$7+11</f>
        <v>11</v>
      </c>
      <c r="AF272" s="120">
        <f>$C$7+12</f>
        <v>12</v>
      </c>
      <c r="AG272" s="120">
        <f>$C$7+12</f>
        <v>12</v>
      </c>
      <c r="AH272" s="120">
        <f>$C$7+13</f>
        <v>13</v>
      </c>
      <c r="AI272" s="120">
        <f>$C$7+13</f>
        <v>13</v>
      </c>
      <c r="AJ272" s="120">
        <f>$C$7+14</f>
        <v>14</v>
      </c>
    </row>
    <row r="273" spans="2:36" ht="12.75">
      <c r="B273" s="119" t="s">
        <v>119</v>
      </c>
      <c r="C273" s="120">
        <f>$C$7-7</f>
        <v>-7</v>
      </c>
      <c r="D273" s="120">
        <f>$C$7-4</f>
        <v>-4</v>
      </c>
      <c r="E273" s="120">
        <f>$C$7-3</f>
        <v>-3</v>
      </c>
      <c r="F273" s="120">
        <f>$C$7-2</f>
        <v>-2</v>
      </c>
      <c r="G273" s="120">
        <f>$C$7-2</f>
        <v>-2</v>
      </c>
      <c r="H273" s="120">
        <f>$C$7-1</f>
        <v>-1</v>
      </c>
      <c r="I273" s="120">
        <f>$C$7-1</f>
        <v>-1</v>
      </c>
      <c r="J273" s="120">
        <f>$C$7-1</f>
        <v>-1</v>
      </c>
      <c r="K273" s="120">
        <f>$C$7-1</f>
        <v>-1</v>
      </c>
      <c r="L273" s="120">
        <f>$C$7</f>
        <v>0</v>
      </c>
      <c r="M273" s="120">
        <f>$C$7</f>
        <v>0</v>
      </c>
      <c r="N273" s="120">
        <f>$C$7</f>
        <v>0</v>
      </c>
      <c r="O273" s="120">
        <f>$C$7</f>
        <v>0</v>
      </c>
      <c r="P273" s="120">
        <f>$C$7+1</f>
        <v>1</v>
      </c>
      <c r="Q273" s="120">
        <f>$C$7+1</f>
        <v>1</v>
      </c>
      <c r="R273" s="120">
        <f>$C$7+1</f>
        <v>1</v>
      </c>
      <c r="S273" s="120">
        <f>$C$7+1</f>
        <v>1</v>
      </c>
      <c r="T273" s="120">
        <f>$C$7+2</f>
        <v>2</v>
      </c>
      <c r="U273" s="120">
        <f>$C$7+2</f>
        <v>2</v>
      </c>
      <c r="V273" s="120">
        <f>$C$7+2</f>
        <v>2</v>
      </c>
      <c r="W273" s="120">
        <f>$C$7+2</f>
        <v>2</v>
      </c>
      <c r="X273" s="120">
        <f>$C$7+3</f>
        <v>3</v>
      </c>
      <c r="Y273" s="120">
        <f>$C$7+3</f>
        <v>3</v>
      </c>
      <c r="Z273" s="120">
        <f>$C$7+3</f>
        <v>3</v>
      </c>
      <c r="AA273" s="120">
        <f>$C$7+3</f>
        <v>3</v>
      </c>
      <c r="AB273" s="120">
        <f>$C$7+4</f>
        <v>4</v>
      </c>
      <c r="AC273" s="120">
        <f>$C$7+4</f>
        <v>4</v>
      </c>
      <c r="AD273" s="120">
        <f>$C$7+4</f>
        <v>4</v>
      </c>
      <c r="AE273" s="120">
        <f>$C$7+4</f>
        <v>4</v>
      </c>
      <c r="AF273" s="120">
        <f>$C$7+5</f>
        <v>5</v>
      </c>
      <c r="AG273" s="120">
        <f>$C$7+5</f>
        <v>5</v>
      </c>
      <c r="AH273" s="120">
        <f>$C$7+5</f>
        <v>5</v>
      </c>
      <c r="AI273" s="120">
        <f>$C$7+5</f>
        <v>5</v>
      </c>
      <c r="AJ273" s="120">
        <f>$C$7+6</f>
        <v>6</v>
      </c>
    </row>
    <row r="274" spans="2:36" ht="12.75">
      <c r="B274" s="119" t="s">
        <v>253</v>
      </c>
      <c r="C274" s="120">
        <f>$C$8-4</f>
        <v>-4</v>
      </c>
      <c r="D274" s="120">
        <f>$C$8-1</f>
        <v>-1</v>
      </c>
      <c r="E274" s="120">
        <f>$C$8</f>
        <v>0</v>
      </c>
      <c r="F274" s="120">
        <f>$C$8+1</f>
        <v>1</v>
      </c>
      <c r="G274" s="120">
        <f>$C$8+1</f>
        <v>1</v>
      </c>
      <c r="H274" s="120">
        <f>$C$8+2</f>
        <v>2</v>
      </c>
      <c r="I274" s="120">
        <f>$C$8+2</f>
        <v>2</v>
      </c>
      <c r="J274" s="120">
        <f>$C$8+2</f>
        <v>2</v>
      </c>
      <c r="K274" s="120">
        <f>$C$8+2</f>
        <v>2</v>
      </c>
      <c r="L274" s="120">
        <f aca="true" t="shared" si="6" ref="L274:S274">$C$8+3</f>
        <v>3</v>
      </c>
      <c r="M274" s="120">
        <f t="shared" si="6"/>
        <v>3</v>
      </c>
      <c r="N274" s="120">
        <f t="shared" si="6"/>
        <v>3</v>
      </c>
      <c r="O274" s="120">
        <f t="shared" si="6"/>
        <v>3</v>
      </c>
      <c r="P274" s="120">
        <f t="shared" si="6"/>
        <v>3</v>
      </c>
      <c r="Q274" s="120">
        <f t="shared" si="6"/>
        <v>3</v>
      </c>
      <c r="R274" s="120">
        <f t="shared" si="6"/>
        <v>3</v>
      </c>
      <c r="S274" s="120">
        <f t="shared" si="6"/>
        <v>3</v>
      </c>
      <c r="T274" s="120">
        <f aca="true" t="shared" si="7" ref="T274:AI274">$C$8+4</f>
        <v>4</v>
      </c>
      <c r="U274" s="120">
        <f t="shared" si="7"/>
        <v>4</v>
      </c>
      <c r="V274" s="120">
        <f t="shared" si="7"/>
        <v>4</v>
      </c>
      <c r="W274" s="120">
        <f t="shared" si="7"/>
        <v>4</v>
      </c>
      <c r="X274" s="120">
        <f t="shared" si="7"/>
        <v>4</v>
      </c>
      <c r="Y274" s="120">
        <f t="shared" si="7"/>
        <v>4</v>
      </c>
      <c r="Z274" s="120">
        <f t="shared" si="7"/>
        <v>4</v>
      </c>
      <c r="AA274" s="120">
        <f t="shared" si="7"/>
        <v>4</v>
      </c>
      <c r="AB274" s="120">
        <f t="shared" si="7"/>
        <v>4</v>
      </c>
      <c r="AC274" s="120">
        <f t="shared" si="7"/>
        <v>4</v>
      </c>
      <c r="AD274" s="120">
        <f t="shared" si="7"/>
        <v>4</v>
      </c>
      <c r="AE274" s="120">
        <f t="shared" si="7"/>
        <v>4</v>
      </c>
      <c r="AF274" s="120">
        <f t="shared" si="7"/>
        <v>4</v>
      </c>
      <c r="AG274" s="120">
        <f t="shared" si="7"/>
        <v>4</v>
      </c>
      <c r="AH274" s="120">
        <f t="shared" si="7"/>
        <v>4</v>
      </c>
      <c r="AI274" s="120">
        <f t="shared" si="7"/>
        <v>4</v>
      </c>
      <c r="AJ274" s="120">
        <f>$C$8+5</f>
        <v>5</v>
      </c>
    </row>
    <row r="275" spans="2:36" ht="12.75">
      <c r="B275" s="119" t="s">
        <v>254</v>
      </c>
      <c r="C275" s="120">
        <f>$C$8-5</f>
        <v>-5</v>
      </c>
      <c r="D275" s="120">
        <f>$C$8-2</f>
        <v>-2</v>
      </c>
      <c r="E275" s="120">
        <f>$C$8-1</f>
        <v>-1</v>
      </c>
      <c r="F275" s="120">
        <f>$C$8</f>
        <v>0</v>
      </c>
      <c r="G275" s="120">
        <f>$C$8</f>
        <v>0</v>
      </c>
      <c r="H275" s="120">
        <f>$C$8+1</f>
        <v>1</v>
      </c>
      <c r="I275" s="120">
        <f>$C$8+1</f>
        <v>1</v>
      </c>
      <c r="J275" s="120">
        <f>$C$8+1</f>
        <v>1</v>
      </c>
      <c r="K275" s="120">
        <f>$C$8+1</f>
        <v>1</v>
      </c>
      <c r="L275" s="120">
        <f aca="true" t="shared" si="8" ref="L275:S275">$C$8+2</f>
        <v>2</v>
      </c>
      <c r="M275" s="120">
        <f t="shared" si="8"/>
        <v>2</v>
      </c>
      <c r="N275" s="120">
        <f t="shared" si="8"/>
        <v>2</v>
      </c>
      <c r="O275" s="120">
        <f t="shared" si="8"/>
        <v>2</v>
      </c>
      <c r="P275" s="120">
        <f t="shared" si="8"/>
        <v>2</v>
      </c>
      <c r="Q275" s="120">
        <f t="shared" si="8"/>
        <v>2</v>
      </c>
      <c r="R275" s="120">
        <f t="shared" si="8"/>
        <v>2</v>
      </c>
      <c r="S275" s="120">
        <f t="shared" si="8"/>
        <v>2</v>
      </c>
      <c r="T275" s="120">
        <f aca="true" t="shared" si="9" ref="T275:AI275">$C$8+3</f>
        <v>3</v>
      </c>
      <c r="U275" s="120">
        <f t="shared" si="9"/>
        <v>3</v>
      </c>
      <c r="V275" s="120">
        <f t="shared" si="9"/>
        <v>3</v>
      </c>
      <c r="W275" s="120">
        <f t="shared" si="9"/>
        <v>3</v>
      </c>
      <c r="X275" s="120">
        <f t="shared" si="9"/>
        <v>3</v>
      </c>
      <c r="Y275" s="120">
        <f t="shared" si="9"/>
        <v>3</v>
      </c>
      <c r="Z275" s="120">
        <f t="shared" si="9"/>
        <v>3</v>
      </c>
      <c r="AA275" s="120">
        <f t="shared" si="9"/>
        <v>3</v>
      </c>
      <c r="AB275" s="120">
        <f t="shared" si="9"/>
        <v>3</v>
      </c>
      <c r="AC275" s="120">
        <f t="shared" si="9"/>
        <v>3</v>
      </c>
      <c r="AD275" s="120">
        <f t="shared" si="9"/>
        <v>3</v>
      </c>
      <c r="AE275" s="120">
        <f t="shared" si="9"/>
        <v>3</v>
      </c>
      <c r="AF275" s="120">
        <f t="shared" si="9"/>
        <v>3</v>
      </c>
      <c r="AG275" s="120">
        <f t="shared" si="9"/>
        <v>3</v>
      </c>
      <c r="AH275" s="120">
        <f t="shared" si="9"/>
        <v>3</v>
      </c>
      <c r="AI275" s="120">
        <f t="shared" si="9"/>
        <v>3</v>
      </c>
      <c r="AJ275" s="120">
        <f>$C$8+4</f>
        <v>4</v>
      </c>
    </row>
    <row r="276" spans="2:36" ht="12.75">
      <c r="B276" s="119" t="s">
        <v>255</v>
      </c>
      <c r="C276" s="120">
        <f>$C$8-6</f>
        <v>-6</v>
      </c>
      <c r="D276" s="120">
        <f>$C$8-3</f>
        <v>-3</v>
      </c>
      <c r="E276" s="120">
        <f>$C$8-2</f>
        <v>-2</v>
      </c>
      <c r="F276" s="120">
        <f>$C$8-1</f>
        <v>-1</v>
      </c>
      <c r="G276" s="120">
        <f>$C$8-1</f>
        <v>-1</v>
      </c>
      <c r="H276" s="120">
        <f>$C$8</f>
        <v>0</v>
      </c>
      <c r="I276" s="120">
        <f>$C$8</f>
        <v>0</v>
      </c>
      <c r="J276" s="120">
        <f>$C$8</f>
        <v>0</v>
      </c>
      <c r="K276" s="120">
        <f>$C$8</f>
        <v>0</v>
      </c>
      <c r="L276" s="120">
        <f aca="true" t="shared" si="10" ref="L276:S276">$C$8+1</f>
        <v>1</v>
      </c>
      <c r="M276" s="120">
        <f t="shared" si="10"/>
        <v>1</v>
      </c>
      <c r="N276" s="120">
        <f t="shared" si="10"/>
        <v>1</v>
      </c>
      <c r="O276" s="120">
        <f t="shared" si="10"/>
        <v>1</v>
      </c>
      <c r="P276" s="120">
        <f t="shared" si="10"/>
        <v>1</v>
      </c>
      <c r="Q276" s="120">
        <f t="shared" si="10"/>
        <v>1</v>
      </c>
      <c r="R276" s="120">
        <f t="shared" si="10"/>
        <v>1</v>
      </c>
      <c r="S276" s="120">
        <f t="shared" si="10"/>
        <v>1</v>
      </c>
      <c r="T276" s="120">
        <f aca="true" t="shared" si="11" ref="T276:AI276">$C$8+2</f>
        <v>2</v>
      </c>
      <c r="U276" s="120">
        <f t="shared" si="11"/>
        <v>2</v>
      </c>
      <c r="V276" s="120">
        <f t="shared" si="11"/>
        <v>2</v>
      </c>
      <c r="W276" s="120">
        <f t="shared" si="11"/>
        <v>2</v>
      </c>
      <c r="X276" s="120">
        <f t="shared" si="11"/>
        <v>2</v>
      </c>
      <c r="Y276" s="120">
        <f t="shared" si="11"/>
        <v>2</v>
      </c>
      <c r="Z276" s="120">
        <f t="shared" si="11"/>
        <v>2</v>
      </c>
      <c r="AA276" s="120">
        <f t="shared" si="11"/>
        <v>2</v>
      </c>
      <c r="AB276" s="120">
        <f t="shared" si="11"/>
        <v>2</v>
      </c>
      <c r="AC276" s="120">
        <f t="shared" si="11"/>
        <v>2</v>
      </c>
      <c r="AD276" s="120">
        <f t="shared" si="11"/>
        <v>2</v>
      </c>
      <c r="AE276" s="120">
        <f t="shared" si="11"/>
        <v>2</v>
      </c>
      <c r="AF276" s="120">
        <f t="shared" si="11"/>
        <v>2</v>
      </c>
      <c r="AG276" s="120">
        <f t="shared" si="11"/>
        <v>2</v>
      </c>
      <c r="AH276" s="120">
        <f t="shared" si="11"/>
        <v>2</v>
      </c>
      <c r="AI276" s="120">
        <f t="shared" si="11"/>
        <v>2</v>
      </c>
      <c r="AJ276" s="120">
        <f>$C$8+3</f>
        <v>3</v>
      </c>
    </row>
    <row r="277" spans="2:36" ht="12.75">
      <c r="B277" s="119" t="s">
        <v>256</v>
      </c>
      <c r="C277" s="120">
        <f>$C$8-4</f>
        <v>-4</v>
      </c>
      <c r="D277" s="120">
        <f>$C$8-1</f>
        <v>-1</v>
      </c>
      <c r="E277" s="120">
        <f>$C$8</f>
        <v>0</v>
      </c>
      <c r="F277" s="120">
        <f>$C$8+1</f>
        <v>1</v>
      </c>
      <c r="G277" s="120">
        <f>$C$8+1</f>
        <v>1</v>
      </c>
      <c r="H277" s="120">
        <f>$C$8+2</f>
        <v>2</v>
      </c>
      <c r="I277" s="120">
        <f>$C$8+2</f>
        <v>2</v>
      </c>
      <c r="J277" s="120">
        <f>$C$8+3</f>
        <v>3</v>
      </c>
      <c r="K277" s="120">
        <f>$C$8+3</f>
        <v>3</v>
      </c>
      <c r="L277" s="120">
        <f>$C$8+4</f>
        <v>4</v>
      </c>
      <c r="M277" s="120">
        <f>$C$8+4</f>
        <v>4</v>
      </c>
      <c r="N277" s="120">
        <f>$C$8+5</f>
        <v>5</v>
      </c>
      <c r="O277" s="120">
        <f>$C$8+5</f>
        <v>5</v>
      </c>
      <c r="P277" s="120">
        <f>$C$8+6</f>
        <v>6</v>
      </c>
      <c r="Q277" s="120">
        <f>$C$8+6</f>
        <v>6</v>
      </c>
      <c r="R277" s="120">
        <f>$C$8+7</f>
        <v>7</v>
      </c>
      <c r="S277" s="120">
        <f>$C$8+7</f>
        <v>7</v>
      </c>
      <c r="T277" s="120">
        <f>$C$8+8</f>
        <v>8</v>
      </c>
      <c r="U277" s="120">
        <f>$C$8+8</f>
        <v>8</v>
      </c>
      <c r="V277" s="120">
        <f>$C$8+9</f>
        <v>9</v>
      </c>
      <c r="W277" s="120">
        <f>$C$8+9</f>
        <v>9</v>
      </c>
      <c r="X277" s="120">
        <f>$C$8+10</f>
        <v>10</v>
      </c>
      <c r="Y277" s="120">
        <f>$C$8+10</f>
        <v>10</v>
      </c>
      <c r="Z277" s="120">
        <f>$C$8+11</f>
        <v>11</v>
      </c>
      <c r="AA277" s="120">
        <f>$C$8+11</f>
        <v>11</v>
      </c>
      <c r="AB277" s="120">
        <f>$C$8+12</f>
        <v>12</v>
      </c>
      <c r="AC277" s="120">
        <f>$C$8+12</f>
        <v>12</v>
      </c>
      <c r="AD277" s="120">
        <f>$C$8+13</f>
        <v>13</v>
      </c>
      <c r="AE277" s="120">
        <f>$C$8+13</f>
        <v>13</v>
      </c>
      <c r="AF277" s="120">
        <f>$C$8+14</f>
        <v>14</v>
      </c>
      <c r="AG277" s="120">
        <f>$C$8+14</f>
        <v>14</v>
      </c>
      <c r="AH277" s="120">
        <f>$C$8+15</f>
        <v>15</v>
      </c>
      <c r="AI277" s="120">
        <f>$C$8+15</f>
        <v>15</v>
      </c>
      <c r="AJ277" s="120">
        <f>$C$8+16</f>
        <v>16</v>
      </c>
    </row>
    <row r="278" spans="2:36" ht="12.75">
      <c r="B278" s="276" t="s">
        <v>257</v>
      </c>
      <c r="C278" s="120">
        <f>$C$8-5</f>
        <v>-5</v>
      </c>
      <c r="D278" s="120">
        <f>$C$8-2</f>
        <v>-2</v>
      </c>
      <c r="E278" s="120">
        <f>$C$8-1</f>
        <v>-1</v>
      </c>
      <c r="F278" s="120">
        <f>$C$8</f>
        <v>0</v>
      </c>
      <c r="G278" s="120">
        <f>$C$8</f>
        <v>0</v>
      </c>
      <c r="H278" s="120">
        <f>$C$8+1</f>
        <v>1</v>
      </c>
      <c r="I278" s="120">
        <f>$C$8+1</f>
        <v>1</v>
      </c>
      <c r="J278" s="120">
        <f>$C$8+2</f>
        <v>2</v>
      </c>
      <c r="K278" s="120">
        <f>$C$8+2</f>
        <v>2</v>
      </c>
      <c r="L278" s="120">
        <f>$C$8+3</f>
        <v>3</v>
      </c>
      <c r="M278" s="120">
        <f>$C$8+3</f>
        <v>3</v>
      </c>
      <c r="N278" s="120">
        <f>$C$8+4</f>
        <v>4</v>
      </c>
      <c r="O278" s="120">
        <f>$C$8+4</f>
        <v>4</v>
      </c>
      <c r="P278" s="120">
        <f>$C$8+5</f>
        <v>5</v>
      </c>
      <c r="Q278" s="120">
        <f>$C$8+5</f>
        <v>5</v>
      </c>
      <c r="R278" s="120">
        <f>$C$8+6</f>
        <v>6</v>
      </c>
      <c r="S278" s="120">
        <f>$C$8+6</f>
        <v>6</v>
      </c>
      <c r="T278" s="120">
        <f>$C$8+7</f>
        <v>7</v>
      </c>
      <c r="U278" s="120">
        <f>$C$8+7</f>
        <v>7</v>
      </c>
      <c r="V278" s="120">
        <f>$C$8+8</f>
        <v>8</v>
      </c>
      <c r="W278" s="120">
        <f>$C$8+8</f>
        <v>8</v>
      </c>
      <c r="X278" s="120">
        <f>$C$8+9</f>
        <v>9</v>
      </c>
      <c r="Y278" s="120">
        <f>$C$8+9</f>
        <v>9</v>
      </c>
      <c r="Z278" s="120">
        <f>$C$8+10</f>
        <v>10</v>
      </c>
      <c r="AA278" s="120">
        <f>$C$8+10</f>
        <v>10</v>
      </c>
      <c r="AB278" s="120">
        <f>$C$8+11</f>
        <v>11</v>
      </c>
      <c r="AC278" s="120">
        <f>$C$8+11</f>
        <v>11</v>
      </c>
      <c r="AD278" s="120">
        <f>$C$8+12</f>
        <v>12</v>
      </c>
      <c r="AE278" s="120">
        <f>$C$8+12</f>
        <v>12</v>
      </c>
      <c r="AF278" s="120">
        <f>$C$8+13</f>
        <v>13</v>
      </c>
      <c r="AG278" s="120">
        <f>$C$8+13</f>
        <v>13</v>
      </c>
      <c r="AH278" s="120">
        <f>$C$8+14</f>
        <v>14</v>
      </c>
      <c r="AI278" s="120">
        <f>$C$8+14</f>
        <v>14</v>
      </c>
      <c r="AJ278" s="120">
        <f>$C$8+15</f>
        <v>15</v>
      </c>
    </row>
    <row r="279" spans="2:36" ht="12.75">
      <c r="B279" s="276" t="s">
        <v>258</v>
      </c>
      <c r="C279" s="120">
        <f>$C$8-6</f>
        <v>-6</v>
      </c>
      <c r="D279" s="120">
        <f>$C$8-3</f>
        <v>-3</v>
      </c>
      <c r="E279" s="120">
        <f>$C$8-2</f>
        <v>-2</v>
      </c>
      <c r="F279" s="120">
        <f>$C$8-1</f>
        <v>-1</v>
      </c>
      <c r="G279" s="120">
        <f>$C$8-1</f>
        <v>-1</v>
      </c>
      <c r="H279" s="120">
        <f>$C$8</f>
        <v>0</v>
      </c>
      <c r="I279" s="120">
        <f>$C$8</f>
        <v>0</v>
      </c>
      <c r="J279" s="120">
        <f>$C$8+1</f>
        <v>1</v>
      </c>
      <c r="K279" s="120">
        <f>$C$8+1</f>
        <v>1</v>
      </c>
      <c r="L279" s="120">
        <f>$C$8+2</f>
        <v>2</v>
      </c>
      <c r="M279" s="120">
        <f>$C$8+2</f>
        <v>2</v>
      </c>
      <c r="N279" s="120">
        <f>$C$8+3</f>
        <v>3</v>
      </c>
      <c r="O279" s="120">
        <f>$C$8+3</f>
        <v>3</v>
      </c>
      <c r="P279" s="120">
        <f>$C$8+4</f>
        <v>4</v>
      </c>
      <c r="Q279" s="120">
        <f>$C$8+4</f>
        <v>4</v>
      </c>
      <c r="R279" s="120">
        <f>$C$8+5</f>
        <v>5</v>
      </c>
      <c r="S279" s="120">
        <f>$C$8+5</f>
        <v>5</v>
      </c>
      <c r="T279" s="120">
        <f>$C$8+6</f>
        <v>6</v>
      </c>
      <c r="U279" s="120">
        <f>$C$8+6</f>
        <v>6</v>
      </c>
      <c r="V279" s="120">
        <f>$C$8+7</f>
        <v>7</v>
      </c>
      <c r="W279" s="120">
        <f>$C$8+7</f>
        <v>7</v>
      </c>
      <c r="X279" s="120">
        <f>$C$8+8</f>
        <v>8</v>
      </c>
      <c r="Y279" s="120">
        <f>$C$8+8</f>
        <v>8</v>
      </c>
      <c r="Z279" s="120">
        <f>$C$8+9</f>
        <v>9</v>
      </c>
      <c r="AA279" s="120">
        <f>$C$8+9</f>
        <v>9</v>
      </c>
      <c r="AB279" s="120">
        <f>$C$8+10</f>
        <v>10</v>
      </c>
      <c r="AC279" s="120">
        <f>$C$8+10</f>
        <v>10</v>
      </c>
      <c r="AD279" s="120">
        <f>$C$8+11</f>
        <v>11</v>
      </c>
      <c r="AE279" s="120">
        <f>$C$8+11</f>
        <v>11</v>
      </c>
      <c r="AF279" s="120">
        <f>$C$8+12</f>
        <v>12</v>
      </c>
      <c r="AG279" s="120">
        <f>$C$8+12</f>
        <v>12</v>
      </c>
      <c r="AH279" s="120">
        <f>$C$8+13</f>
        <v>13</v>
      </c>
      <c r="AI279" s="120">
        <f>$C$8+13</f>
        <v>13</v>
      </c>
      <c r="AJ279" s="120">
        <f>$C$8+14</f>
        <v>14</v>
      </c>
    </row>
    <row r="280" spans="2:36" ht="12.75">
      <c r="B280" s="268" t="s">
        <v>259</v>
      </c>
      <c r="C280" s="120">
        <f>$C$8-7</f>
        <v>-7</v>
      </c>
      <c r="D280" s="120">
        <f>$C$8-4</f>
        <v>-4</v>
      </c>
      <c r="E280" s="120">
        <f>$C$8-3</f>
        <v>-3</v>
      </c>
      <c r="F280" s="120">
        <f>$C$8-2</f>
        <v>-2</v>
      </c>
      <c r="G280" s="120">
        <f>$C$8-2</f>
        <v>-2</v>
      </c>
      <c r="H280" s="120">
        <f>$C$8-1</f>
        <v>-1</v>
      </c>
      <c r="I280" s="120">
        <f>$C$8-1</f>
        <v>-1</v>
      </c>
      <c r="J280" s="120">
        <f>$C$8-1</f>
        <v>-1</v>
      </c>
      <c r="K280" s="120">
        <f>$C$8-1</f>
        <v>-1</v>
      </c>
      <c r="L280" s="120">
        <f>$C$8</f>
        <v>0</v>
      </c>
      <c r="M280" s="120">
        <f>$C$8</f>
        <v>0</v>
      </c>
      <c r="N280" s="120">
        <f>$C$8</f>
        <v>0</v>
      </c>
      <c r="O280" s="120">
        <f>$C$8</f>
        <v>0</v>
      </c>
      <c r="P280" s="120">
        <f>$C$8+1</f>
        <v>1</v>
      </c>
      <c r="Q280" s="120">
        <f>$C$8+1</f>
        <v>1</v>
      </c>
      <c r="R280" s="120">
        <f>$C$8+1</f>
        <v>1</v>
      </c>
      <c r="S280" s="120">
        <f>$C$8+1</f>
        <v>1</v>
      </c>
      <c r="T280" s="120">
        <f>$C$8+2</f>
        <v>2</v>
      </c>
      <c r="U280" s="120">
        <f>$C$8+2</f>
        <v>2</v>
      </c>
      <c r="V280" s="120">
        <f>$C$8+2</f>
        <v>2</v>
      </c>
      <c r="W280" s="120">
        <f>$C$8+2</f>
        <v>2</v>
      </c>
      <c r="X280" s="120">
        <f>$C$8+3</f>
        <v>3</v>
      </c>
      <c r="Y280" s="120">
        <f>$C$8+3</f>
        <v>3</v>
      </c>
      <c r="Z280" s="120">
        <f>$C$8+3</f>
        <v>3</v>
      </c>
      <c r="AA280" s="120">
        <f>$C$8+3</f>
        <v>3</v>
      </c>
      <c r="AB280" s="120">
        <f>$C$8+4</f>
        <v>4</v>
      </c>
      <c r="AC280" s="120">
        <f>$C$8+4</f>
        <v>4</v>
      </c>
      <c r="AD280" s="120">
        <f>$C$8+4</f>
        <v>4</v>
      </c>
      <c r="AE280" s="120">
        <f>$C$8+4</f>
        <v>4</v>
      </c>
      <c r="AF280" s="120">
        <f>$C$8+5</f>
        <v>5</v>
      </c>
      <c r="AG280" s="120">
        <f>$C$8+5</f>
        <v>5</v>
      </c>
      <c r="AH280" s="120">
        <f>$C$8+5</f>
        <v>5</v>
      </c>
      <c r="AI280" s="120">
        <f>$C$8+5</f>
        <v>5</v>
      </c>
      <c r="AJ280" s="120">
        <f>$C$8+6</f>
        <v>6</v>
      </c>
    </row>
  </sheetData>
  <sheetProtection sheet="1" objects="1" scenarios="1"/>
  <mergeCells count="1">
    <mergeCell ref="L1:M1"/>
  </mergeCells>
  <printOptions/>
  <pageMargins left="0.5" right="0.5" top="0.5" bottom="0.75"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T59"/>
  <sheetViews>
    <sheetView showGridLines="0" showRowColHeaders="0" workbookViewId="0" topLeftCell="A1">
      <selection activeCell="A3" sqref="A3"/>
    </sheetView>
  </sheetViews>
  <sheetFormatPr defaultColWidth="9.140625" defaultRowHeight="12.75"/>
  <cols>
    <col min="1" max="17" width="5.7109375" style="55" customWidth="1"/>
    <col min="18" max="18" width="2.7109375" style="55" customWidth="1"/>
    <col min="19" max="20" width="5.7109375" style="55" customWidth="1"/>
    <col min="21" max="21" width="7.140625" style="55" customWidth="1"/>
    <col min="22" max="22" width="4.7109375" style="55" customWidth="1"/>
    <col min="23" max="16384" width="9.140625" style="55" customWidth="1"/>
  </cols>
  <sheetData>
    <row r="1" spans="1:17" ht="18.75">
      <c r="A1" s="149" t="str">
        <f>"     Skills    "&amp;Basic!A1</f>
        <v>     Skills    [Enter Character Name Here]</v>
      </c>
      <c r="B1" s="150"/>
      <c r="C1" s="150"/>
      <c r="D1" s="150"/>
      <c r="E1" s="150"/>
      <c r="F1" s="150"/>
      <c r="G1" s="151"/>
      <c r="H1" s="151"/>
      <c r="I1" s="139"/>
      <c r="J1" s="151"/>
      <c r="K1" s="150"/>
      <c r="L1" s="150"/>
      <c r="M1" s="150"/>
      <c r="N1" s="152"/>
      <c r="O1" s="152" t="s">
        <v>175</v>
      </c>
      <c r="P1" s="154">
        <f>SUM(H3:H55)+SUM(Q3:Q55)</f>
        <v>0</v>
      </c>
      <c r="Q1" s="153"/>
    </row>
    <row r="2" spans="1:20" ht="12.75">
      <c r="A2" s="133" t="s">
        <v>125</v>
      </c>
      <c r="B2" s="134"/>
      <c r="C2" s="134"/>
      <c r="D2" s="134"/>
      <c r="E2" s="134"/>
      <c r="F2" s="134"/>
      <c r="G2" s="135" t="s">
        <v>64</v>
      </c>
      <c r="H2" s="135" t="s">
        <v>61</v>
      </c>
      <c r="I2" s="136"/>
      <c r="J2" s="137" t="s">
        <v>125</v>
      </c>
      <c r="K2" s="134"/>
      <c r="L2" s="134"/>
      <c r="M2" s="134"/>
      <c r="N2" s="134"/>
      <c r="O2" s="134"/>
      <c r="P2" s="135" t="s">
        <v>64</v>
      </c>
      <c r="Q2" s="138" t="s">
        <v>61</v>
      </c>
      <c r="R2" s="53"/>
      <c r="S2" s="106"/>
      <c r="T2" s="106"/>
    </row>
    <row r="3" spans="1:19" ht="12.75">
      <c r="A3" s="269"/>
      <c r="B3" s="18"/>
      <c r="C3" s="18"/>
      <c r="D3" s="18"/>
      <c r="E3" s="18"/>
      <c r="F3" s="37"/>
      <c r="G3" s="107">
        <f>IF(ISBLANK(A3),"",IF(ISNUMBER(A3),A3,VLOOKUP(A3,Skill_Table,(MATCH(H3,Points_Row,1)),FALSE)))</f>
      </c>
      <c r="H3" s="41">
        <v>0</v>
      </c>
      <c r="I3" s="4"/>
      <c r="J3" s="277"/>
      <c r="K3" s="18"/>
      <c r="L3" s="18"/>
      <c r="M3" s="18"/>
      <c r="N3" s="18"/>
      <c r="O3" s="37"/>
      <c r="P3" s="107">
        <f>IF(ISBLANK(J3),"",IF(ISNUMBER(J3),J3,VLOOKUP(J3,Skill_Table,(MATCH(Q3,Points_Row,1)),FALSE)))</f>
      </c>
      <c r="Q3" s="42">
        <v>0</v>
      </c>
      <c r="R3" s="53"/>
      <c r="S3" s="57"/>
    </row>
    <row r="4" spans="1:18" ht="12.75">
      <c r="A4" s="269"/>
      <c r="B4" s="18"/>
      <c r="C4" s="18"/>
      <c r="D4" s="18"/>
      <c r="E4" s="18"/>
      <c r="F4" s="37"/>
      <c r="G4" s="107">
        <f aca="true" t="shared" si="0" ref="G4:G55">IF(ISBLANK(A4),"",IF(ISNUMBER(A4),A4,VLOOKUP(A4,Skill_Table,(MATCH(H4,Points_Row,1)),FALSE)))</f>
      </c>
      <c r="H4" s="41">
        <v>0</v>
      </c>
      <c r="I4" s="4"/>
      <c r="J4" s="277"/>
      <c r="K4" s="18"/>
      <c r="L4" s="18"/>
      <c r="M4" s="18"/>
      <c r="N4" s="18"/>
      <c r="O4" s="37"/>
      <c r="P4" s="107">
        <f aca="true" t="shared" si="1" ref="P4:P55">IF(ISBLANK(J4),"",IF(ISNUMBER(J4),J4,VLOOKUP(J4,Skill_Table,(MATCH(Q4,Points_Row,1)),FALSE)))</f>
      </c>
      <c r="Q4" s="42">
        <v>0</v>
      </c>
      <c r="R4" s="53"/>
    </row>
    <row r="5" spans="1:20" ht="12.75">
      <c r="A5" s="269"/>
      <c r="B5" s="18"/>
      <c r="C5" s="18"/>
      <c r="D5" s="18"/>
      <c r="E5" s="18"/>
      <c r="F5" s="37"/>
      <c r="G5" s="107">
        <f t="shared" si="0"/>
      </c>
      <c r="H5" s="41">
        <v>0</v>
      </c>
      <c r="I5" s="4"/>
      <c r="J5" s="277"/>
      <c r="K5" s="18"/>
      <c r="L5" s="18"/>
      <c r="M5" s="18"/>
      <c r="N5" s="18"/>
      <c r="O5" s="37"/>
      <c r="P5" s="107">
        <f t="shared" si="1"/>
      </c>
      <c r="Q5" s="42">
        <v>0</v>
      </c>
      <c r="R5" s="53"/>
      <c r="S5" s="53"/>
      <c r="T5" s="53"/>
    </row>
    <row r="6" spans="1:20" ht="12.75">
      <c r="A6" s="269"/>
      <c r="B6" s="18"/>
      <c r="C6" s="18"/>
      <c r="D6" s="18"/>
      <c r="E6" s="18"/>
      <c r="F6" s="37"/>
      <c r="G6" s="107">
        <f t="shared" si="0"/>
      </c>
      <c r="H6" s="41">
        <v>0</v>
      </c>
      <c r="I6" s="4"/>
      <c r="J6" s="277"/>
      <c r="K6" s="18"/>
      <c r="L6" s="18"/>
      <c r="M6" s="18"/>
      <c r="N6" s="18"/>
      <c r="O6" s="37"/>
      <c r="P6" s="107">
        <f t="shared" si="1"/>
      </c>
      <c r="Q6" s="42">
        <v>0</v>
      </c>
      <c r="R6" s="53"/>
      <c r="S6" s="53"/>
      <c r="T6" s="53"/>
    </row>
    <row r="7" spans="1:20" ht="12.75">
      <c r="A7" s="269"/>
      <c r="B7" s="18"/>
      <c r="C7" s="18"/>
      <c r="D7" s="18"/>
      <c r="E7" s="18"/>
      <c r="F7" s="37"/>
      <c r="G7" s="107">
        <f t="shared" si="0"/>
      </c>
      <c r="H7" s="41">
        <v>0</v>
      </c>
      <c r="I7" s="4"/>
      <c r="J7" s="277"/>
      <c r="K7" s="18"/>
      <c r="L7" s="18"/>
      <c r="M7" s="18"/>
      <c r="N7" s="18"/>
      <c r="O7" s="37"/>
      <c r="P7" s="107">
        <f t="shared" si="1"/>
      </c>
      <c r="Q7" s="42">
        <v>0</v>
      </c>
      <c r="R7" s="53"/>
      <c r="S7" s="53"/>
      <c r="T7" s="53"/>
    </row>
    <row r="8" spans="1:20" ht="12.75">
      <c r="A8" s="269"/>
      <c r="B8" s="18"/>
      <c r="C8" s="18"/>
      <c r="D8" s="18"/>
      <c r="E8" s="18"/>
      <c r="F8" s="37"/>
      <c r="G8" s="107">
        <f t="shared" si="0"/>
      </c>
      <c r="H8" s="41">
        <v>0</v>
      </c>
      <c r="I8" s="4"/>
      <c r="J8" s="277"/>
      <c r="K8" s="18"/>
      <c r="L8" s="18"/>
      <c r="M8" s="18"/>
      <c r="N8" s="18"/>
      <c r="O8" s="37"/>
      <c r="P8" s="107">
        <f t="shared" si="1"/>
      </c>
      <c r="Q8" s="42">
        <v>0</v>
      </c>
      <c r="R8" s="53"/>
      <c r="S8" s="54"/>
      <c r="T8" s="53"/>
    </row>
    <row r="9" spans="1:20" ht="12.75">
      <c r="A9" s="269"/>
      <c r="B9" s="18"/>
      <c r="C9" s="18"/>
      <c r="D9" s="18"/>
      <c r="E9" s="18"/>
      <c r="F9" s="37"/>
      <c r="G9" s="107">
        <f t="shared" si="0"/>
      </c>
      <c r="H9" s="41">
        <v>0</v>
      </c>
      <c r="I9" s="4"/>
      <c r="J9" s="277"/>
      <c r="K9" s="18"/>
      <c r="L9" s="18"/>
      <c r="M9" s="18"/>
      <c r="N9" s="18"/>
      <c r="O9" s="37"/>
      <c r="P9" s="107">
        <f t="shared" si="1"/>
      </c>
      <c r="Q9" s="42">
        <v>0</v>
      </c>
      <c r="R9" s="53"/>
      <c r="S9" s="54"/>
      <c r="T9" s="53"/>
    </row>
    <row r="10" spans="1:20" ht="12.75">
      <c r="A10" s="269"/>
      <c r="B10" s="18"/>
      <c r="C10" s="18"/>
      <c r="D10" s="18"/>
      <c r="E10" s="18"/>
      <c r="F10" s="37"/>
      <c r="G10" s="107">
        <f t="shared" si="0"/>
      </c>
      <c r="H10" s="41">
        <v>0</v>
      </c>
      <c r="I10" s="4"/>
      <c r="J10" s="277"/>
      <c r="K10" s="18"/>
      <c r="L10" s="18"/>
      <c r="M10" s="18"/>
      <c r="N10" s="18"/>
      <c r="O10" s="37"/>
      <c r="P10" s="107">
        <f t="shared" si="1"/>
      </c>
      <c r="Q10" s="42">
        <v>0</v>
      </c>
      <c r="R10" s="53"/>
      <c r="S10" s="54"/>
      <c r="T10" s="53"/>
    </row>
    <row r="11" spans="1:20" ht="12.75">
      <c r="A11" s="269"/>
      <c r="B11" s="18"/>
      <c r="C11" s="18"/>
      <c r="D11" s="18"/>
      <c r="E11" s="18"/>
      <c r="F11" s="37"/>
      <c r="G11" s="107">
        <f t="shared" si="0"/>
      </c>
      <c r="H11" s="41">
        <v>0</v>
      </c>
      <c r="I11" s="4"/>
      <c r="J11" s="277"/>
      <c r="K11" s="18"/>
      <c r="L11" s="18"/>
      <c r="M11" s="18"/>
      <c r="N11" s="18"/>
      <c r="O11" s="37"/>
      <c r="P11" s="107">
        <f t="shared" si="1"/>
      </c>
      <c r="Q11" s="42">
        <v>0</v>
      </c>
      <c r="R11" s="53"/>
      <c r="S11" s="54"/>
      <c r="T11" s="53"/>
    </row>
    <row r="12" spans="1:20" ht="12.75">
      <c r="A12" s="269"/>
      <c r="B12" s="18"/>
      <c r="C12" s="18"/>
      <c r="D12" s="18"/>
      <c r="E12" s="18"/>
      <c r="F12" s="37"/>
      <c r="G12" s="107">
        <f t="shared" si="0"/>
      </c>
      <c r="H12" s="41">
        <v>0</v>
      </c>
      <c r="I12" s="4"/>
      <c r="J12" s="277"/>
      <c r="K12" s="18"/>
      <c r="L12" s="18"/>
      <c r="M12" s="18"/>
      <c r="N12" s="18"/>
      <c r="O12" s="37"/>
      <c r="P12" s="107">
        <f t="shared" si="1"/>
      </c>
      <c r="Q12" s="42">
        <v>0</v>
      </c>
      <c r="R12" s="53"/>
      <c r="S12" s="54"/>
      <c r="T12" s="53"/>
    </row>
    <row r="13" spans="1:20" ht="12.75">
      <c r="A13" s="269"/>
      <c r="B13" s="18"/>
      <c r="C13" s="18"/>
      <c r="D13" s="18"/>
      <c r="E13" s="18"/>
      <c r="F13" s="37"/>
      <c r="G13" s="107">
        <f t="shared" si="0"/>
      </c>
      <c r="H13" s="41">
        <v>0</v>
      </c>
      <c r="I13" s="4"/>
      <c r="J13" s="277"/>
      <c r="K13" s="18"/>
      <c r="L13" s="18"/>
      <c r="M13" s="18"/>
      <c r="N13" s="18"/>
      <c r="O13" s="37"/>
      <c r="P13" s="107">
        <f t="shared" si="1"/>
      </c>
      <c r="Q13" s="42">
        <v>0</v>
      </c>
      <c r="R13" s="53"/>
      <c r="S13" s="54"/>
      <c r="T13" s="53"/>
    </row>
    <row r="14" spans="1:20" ht="12.75">
      <c r="A14" s="269"/>
      <c r="B14" s="18"/>
      <c r="C14" s="18"/>
      <c r="D14" s="18"/>
      <c r="E14" s="18"/>
      <c r="F14" s="37"/>
      <c r="G14" s="107">
        <f t="shared" si="0"/>
      </c>
      <c r="H14" s="41">
        <v>0</v>
      </c>
      <c r="I14" s="4"/>
      <c r="J14" s="277"/>
      <c r="K14" s="18"/>
      <c r="L14" s="18"/>
      <c r="M14" s="18"/>
      <c r="N14" s="18"/>
      <c r="O14" s="37"/>
      <c r="P14" s="107">
        <f t="shared" si="1"/>
      </c>
      <c r="Q14" s="42">
        <v>0</v>
      </c>
      <c r="R14" s="53"/>
      <c r="S14" s="54"/>
      <c r="T14" s="53"/>
    </row>
    <row r="15" spans="1:20" ht="12.75">
      <c r="A15" s="269"/>
      <c r="B15" s="18"/>
      <c r="C15" s="18"/>
      <c r="D15" s="18"/>
      <c r="E15" s="18"/>
      <c r="F15" s="37"/>
      <c r="G15" s="107">
        <f t="shared" si="0"/>
      </c>
      <c r="H15" s="41">
        <v>0</v>
      </c>
      <c r="I15" s="4"/>
      <c r="J15" s="277"/>
      <c r="K15" s="18"/>
      <c r="L15" s="18"/>
      <c r="M15" s="18"/>
      <c r="N15" s="18"/>
      <c r="O15" s="37"/>
      <c r="P15" s="107">
        <f t="shared" si="1"/>
      </c>
      <c r="Q15" s="42">
        <v>0</v>
      </c>
      <c r="R15" s="53"/>
      <c r="S15" s="54"/>
      <c r="T15" s="53"/>
    </row>
    <row r="16" spans="1:20" ht="12.75">
      <c r="A16" s="269"/>
      <c r="B16" s="18"/>
      <c r="C16" s="18"/>
      <c r="D16" s="18"/>
      <c r="E16" s="18"/>
      <c r="F16" s="37"/>
      <c r="G16" s="107">
        <f t="shared" si="0"/>
      </c>
      <c r="H16" s="41">
        <v>0</v>
      </c>
      <c r="I16" s="4"/>
      <c r="J16" s="277"/>
      <c r="K16" s="18"/>
      <c r="L16" s="18"/>
      <c r="M16" s="18"/>
      <c r="N16" s="18"/>
      <c r="O16" s="37"/>
      <c r="P16" s="107">
        <f t="shared" si="1"/>
      </c>
      <c r="Q16" s="42">
        <v>0</v>
      </c>
      <c r="R16" s="53"/>
      <c r="S16" s="54"/>
      <c r="T16" s="53"/>
    </row>
    <row r="17" spans="1:20" ht="12.75">
      <c r="A17" s="269"/>
      <c r="B17" s="18"/>
      <c r="C17" s="18"/>
      <c r="D17" s="18"/>
      <c r="E17" s="18"/>
      <c r="F17" s="37"/>
      <c r="G17" s="107">
        <f t="shared" si="0"/>
      </c>
      <c r="H17" s="41">
        <v>0</v>
      </c>
      <c r="I17" s="4"/>
      <c r="J17" s="277"/>
      <c r="K17" s="18"/>
      <c r="L17" s="18"/>
      <c r="M17" s="18"/>
      <c r="N17" s="18"/>
      <c r="O17" s="37"/>
      <c r="P17" s="107">
        <f t="shared" si="1"/>
      </c>
      <c r="Q17" s="42">
        <v>0</v>
      </c>
      <c r="R17" s="53"/>
      <c r="S17" s="54"/>
      <c r="T17" s="53"/>
    </row>
    <row r="18" spans="1:20" ht="12.75">
      <c r="A18" s="269"/>
      <c r="B18" s="18"/>
      <c r="C18" s="18"/>
      <c r="D18" s="18"/>
      <c r="E18" s="18"/>
      <c r="F18" s="37"/>
      <c r="G18" s="107">
        <f t="shared" si="0"/>
      </c>
      <c r="H18" s="41">
        <v>0</v>
      </c>
      <c r="I18" s="4"/>
      <c r="J18" s="277"/>
      <c r="K18" s="18"/>
      <c r="L18" s="18"/>
      <c r="M18" s="18"/>
      <c r="N18" s="18"/>
      <c r="O18" s="37"/>
      <c r="P18" s="107">
        <f t="shared" si="1"/>
      </c>
      <c r="Q18" s="42">
        <v>0</v>
      </c>
      <c r="R18" s="53"/>
      <c r="S18" s="54"/>
      <c r="T18" s="53"/>
    </row>
    <row r="19" spans="1:20" ht="12.75">
      <c r="A19" s="269"/>
      <c r="B19" s="18"/>
      <c r="C19" s="18"/>
      <c r="D19" s="18"/>
      <c r="E19" s="18"/>
      <c r="F19" s="37"/>
      <c r="G19" s="107">
        <f t="shared" si="0"/>
      </c>
      <c r="H19" s="41">
        <v>0</v>
      </c>
      <c r="I19" s="4"/>
      <c r="J19" s="277"/>
      <c r="K19" s="18"/>
      <c r="L19" s="18"/>
      <c r="M19" s="18"/>
      <c r="N19" s="18"/>
      <c r="O19" s="37"/>
      <c r="P19" s="107">
        <f t="shared" si="1"/>
      </c>
      <c r="Q19" s="42">
        <v>0</v>
      </c>
      <c r="R19" s="53"/>
      <c r="S19" s="54"/>
      <c r="T19" s="53"/>
    </row>
    <row r="20" spans="1:20" ht="12.75">
      <c r="A20" s="269"/>
      <c r="B20" s="18"/>
      <c r="C20" s="18"/>
      <c r="D20" s="18"/>
      <c r="E20" s="18"/>
      <c r="F20" s="37"/>
      <c r="G20" s="107">
        <f t="shared" si="0"/>
      </c>
      <c r="H20" s="41">
        <v>0</v>
      </c>
      <c r="I20" s="4"/>
      <c r="J20" s="277"/>
      <c r="K20" s="18"/>
      <c r="L20" s="18"/>
      <c r="M20" s="18"/>
      <c r="N20" s="18"/>
      <c r="O20" s="37"/>
      <c r="P20" s="107">
        <f t="shared" si="1"/>
      </c>
      <c r="Q20" s="42">
        <v>0</v>
      </c>
      <c r="R20" s="53"/>
      <c r="S20" s="54"/>
      <c r="T20" s="53"/>
    </row>
    <row r="21" spans="1:20" ht="12.75">
      <c r="A21" s="269"/>
      <c r="B21" s="18"/>
      <c r="C21" s="18"/>
      <c r="D21" s="18"/>
      <c r="E21" s="18"/>
      <c r="F21" s="37"/>
      <c r="G21" s="107">
        <f t="shared" si="0"/>
      </c>
      <c r="H21" s="41">
        <v>0</v>
      </c>
      <c r="I21" s="4"/>
      <c r="J21" s="277"/>
      <c r="K21" s="18"/>
      <c r="L21" s="18"/>
      <c r="M21" s="18"/>
      <c r="N21" s="18"/>
      <c r="O21" s="37"/>
      <c r="P21" s="107">
        <f t="shared" si="1"/>
      </c>
      <c r="Q21" s="42">
        <v>0</v>
      </c>
      <c r="R21" s="53"/>
      <c r="S21" s="54"/>
      <c r="T21" s="53"/>
    </row>
    <row r="22" spans="1:20" ht="12.75">
      <c r="A22" s="269"/>
      <c r="B22" s="18"/>
      <c r="C22" s="18"/>
      <c r="D22" s="18"/>
      <c r="E22" s="18"/>
      <c r="F22" s="37"/>
      <c r="G22" s="107">
        <f t="shared" si="0"/>
      </c>
      <c r="H22" s="41">
        <v>0</v>
      </c>
      <c r="I22" s="4"/>
      <c r="J22" s="277"/>
      <c r="K22" s="18"/>
      <c r="L22" s="18"/>
      <c r="M22" s="18"/>
      <c r="N22" s="18"/>
      <c r="O22" s="37"/>
      <c r="P22" s="107">
        <f t="shared" si="1"/>
      </c>
      <c r="Q22" s="42">
        <v>0</v>
      </c>
      <c r="R22" s="53"/>
      <c r="S22" s="54"/>
      <c r="T22" s="53"/>
    </row>
    <row r="23" spans="1:20" ht="12.75">
      <c r="A23" s="269"/>
      <c r="B23" s="18"/>
      <c r="C23" s="18"/>
      <c r="D23" s="18"/>
      <c r="E23" s="18"/>
      <c r="F23" s="37"/>
      <c r="G23" s="107">
        <f t="shared" si="0"/>
      </c>
      <c r="H23" s="41">
        <v>0</v>
      </c>
      <c r="I23" s="4"/>
      <c r="J23" s="277"/>
      <c r="K23" s="18"/>
      <c r="L23" s="18"/>
      <c r="M23" s="18"/>
      <c r="N23" s="18"/>
      <c r="O23" s="37"/>
      <c r="P23" s="107">
        <f t="shared" si="1"/>
      </c>
      <c r="Q23" s="42">
        <v>0</v>
      </c>
      <c r="R23" s="53"/>
      <c r="S23" s="54"/>
      <c r="T23" s="53"/>
    </row>
    <row r="24" spans="1:20" ht="12.75">
      <c r="A24" s="269"/>
      <c r="B24" s="18"/>
      <c r="C24" s="18"/>
      <c r="D24" s="18"/>
      <c r="E24" s="18"/>
      <c r="F24" s="37"/>
      <c r="G24" s="107">
        <f t="shared" si="0"/>
      </c>
      <c r="H24" s="41">
        <v>0</v>
      </c>
      <c r="I24" s="4"/>
      <c r="J24" s="277"/>
      <c r="K24" s="18"/>
      <c r="L24" s="18"/>
      <c r="M24" s="18"/>
      <c r="N24" s="18"/>
      <c r="O24" s="37"/>
      <c r="P24" s="107">
        <f t="shared" si="1"/>
      </c>
      <c r="Q24" s="42">
        <v>0</v>
      </c>
      <c r="R24" s="53"/>
      <c r="S24" s="54"/>
      <c r="T24" s="53"/>
    </row>
    <row r="25" spans="1:20" ht="12.75">
      <c r="A25" s="269"/>
      <c r="B25" s="18"/>
      <c r="C25" s="18"/>
      <c r="D25" s="18"/>
      <c r="E25" s="18"/>
      <c r="F25" s="37"/>
      <c r="G25" s="107">
        <f t="shared" si="0"/>
      </c>
      <c r="H25" s="41">
        <v>0</v>
      </c>
      <c r="I25" s="4"/>
      <c r="J25" s="277"/>
      <c r="K25" s="18"/>
      <c r="L25" s="18"/>
      <c r="M25" s="18"/>
      <c r="N25" s="18"/>
      <c r="O25" s="37"/>
      <c r="P25" s="107">
        <f t="shared" si="1"/>
      </c>
      <c r="Q25" s="42">
        <v>0</v>
      </c>
      <c r="R25" s="53"/>
      <c r="S25" s="54"/>
      <c r="T25" s="53"/>
    </row>
    <row r="26" spans="1:20" ht="12.75">
      <c r="A26" s="269"/>
      <c r="B26" s="18"/>
      <c r="C26" s="18"/>
      <c r="D26" s="18"/>
      <c r="E26" s="18"/>
      <c r="F26" s="37"/>
      <c r="G26" s="107">
        <f t="shared" si="0"/>
      </c>
      <c r="H26" s="41">
        <v>0</v>
      </c>
      <c r="I26" s="4"/>
      <c r="J26" s="277"/>
      <c r="K26" s="18"/>
      <c r="L26" s="18"/>
      <c r="M26" s="18"/>
      <c r="N26" s="18"/>
      <c r="O26" s="37"/>
      <c r="P26" s="107">
        <f t="shared" si="1"/>
      </c>
      <c r="Q26" s="42">
        <v>0</v>
      </c>
      <c r="R26" s="53"/>
      <c r="S26" s="54"/>
      <c r="T26" s="53"/>
    </row>
    <row r="27" spans="1:20" ht="12.75">
      <c r="A27" s="269"/>
      <c r="B27" s="18"/>
      <c r="C27" s="18"/>
      <c r="D27" s="18"/>
      <c r="E27" s="18"/>
      <c r="F27" s="37"/>
      <c r="G27" s="107">
        <f t="shared" si="0"/>
      </c>
      <c r="H27" s="41">
        <v>0</v>
      </c>
      <c r="I27" s="4"/>
      <c r="J27" s="277"/>
      <c r="K27" s="18"/>
      <c r="L27" s="18"/>
      <c r="M27" s="18"/>
      <c r="N27" s="18"/>
      <c r="O27" s="37"/>
      <c r="P27" s="107">
        <f t="shared" si="1"/>
      </c>
      <c r="Q27" s="42">
        <v>0</v>
      </c>
      <c r="R27" s="53"/>
      <c r="S27" s="54"/>
      <c r="T27" s="53"/>
    </row>
    <row r="28" spans="1:20" ht="12.75">
      <c r="A28" s="269"/>
      <c r="B28" s="18"/>
      <c r="C28" s="18"/>
      <c r="D28" s="18"/>
      <c r="E28" s="18"/>
      <c r="F28" s="37"/>
      <c r="G28" s="107">
        <f t="shared" si="0"/>
      </c>
      <c r="H28" s="41">
        <v>0</v>
      </c>
      <c r="I28" s="4"/>
      <c r="J28" s="277"/>
      <c r="K28" s="18"/>
      <c r="L28" s="18"/>
      <c r="M28" s="18"/>
      <c r="N28" s="18"/>
      <c r="O28" s="37"/>
      <c r="P28" s="107">
        <f t="shared" si="1"/>
      </c>
      <c r="Q28" s="42">
        <v>0</v>
      </c>
      <c r="R28" s="53"/>
      <c r="S28" s="54"/>
      <c r="T28" s="53"/>
    </row>
    <row r="29" spans="1:20" ht="12.75">
      <c r="A29" s="269"/>
      <c r="B29" s="18"/>
      <c r="C29" s="18"/>
      <c r="D29" s="18"/>
      <c r="E29" s="18"/>
      <c r="F29" s="37"/>
      <c r="G29" s="107">
        <f t="shared" si="0"/>
      </c>
      <c r="H29" s="41">
        <v>0</v>
      </c>
      <c r="I29" s="4"/>
      <c r="J29" s="277"/>
      <c r="K29" s="18"/>
      <c r="L29" s="18"/>
      <c r="M29" s="18"/>
      <c r="N29" s="18"/>
      <c r="O29" s="37"/>
      <c r="P29" s="107">
        <f t="shared" si="1"/>
      </c>
      <c r="Q29" s="42">
        <v>0</v>
      </c>
      <c r="R29" s="53"/>
      <c r="S29" s="54"/>
      <c r="T29" s="53"/>
    </row>
    <row r="30" spans="1:20" ht="12.75">
      <c r="A30" s="269"/>
      <c r="B30" s="18"/>
      <c r="C30" s="18"/>
      <c r="D30" s="18"/>
      <c r="E30" s="18"/>
      <c r="F30" s="37"/>
      <c r="G30" s="107">
        <f t="shared" si="0"/>
      </c>
      <c r="H30" s="41">
        <v>0</v>
      </c>
      <c r="I30" s="4"/>
      <c r="J30" s="277"/>
      <c r="K30" s="18"/>
      <c r="L30" s="18"/>
      <c r="M30" s="18"/>
      <c r="N30" s="18"/>
      <c r="O30" s="37"/>
      <c r="P30" s="107">
        <f t="shared" si="1"/>
      </c>
      <c r="Q30" s="42">
        <v>0</v>
      </c>
      <c r="R30" s="53"/>
      <c r="S30" s="54"/>
      <c r="T30" s="53"/>
    </row>
    <row r="31" spans="1:20" ht="12.75">
      <c r="A31" s="269"/>
      <c r="B31" s="18"/>
      <c r="C31" s="18"/>
      <c r="D31" s="18"/>
      <c r="E31" s="18"/>
      <c r="F31" s="37"/>
      <c r="G31" s="107">
        <f t="shared" si="0"/>
      </c>
      <c r="H31" s="41">
        <v>0</v>
      </c>
      <c r="I31" s="4"/>
      <c r="J31" s="277"/>
      <c r="K31" s="18"/>
      <c r="L31" s="18"/>
      <c r="M31" s="18"/>
      <c r="N31" s="18"/>
      <c r="O31" s="37"/>
      <c r="P31" s="107">
        <f t="shared" si="1"/>
      </c>
      <c r="Q31" s="42">
        <v>0</v>
      </c>
      <c r="R31" s="53"/>
      <c r="S31" s="54"/>
      <c r="T31" s="53"/>
    </row>
    <row r="32" spans="1:20" ht="12.75">
      <c r="A32" s="269"/>
      <c r="B32" s="18"/>
      <c r="C32" s="18"/>
      <c r="D32" s="18"/>
      <c r="E32" s="18"/>
      <c r="F32" s="37"/>
      <c r="G32" s="107">
        <f t="shared" si="0"/>
      </c>
      <c r="H32" s="41">
        <v>0</v>
      </c>
      <c r="I32" s="4"/>
      <c r="J32" s="277"/>
      <c r="K32" s="18"/>
      <c r="L32" s="18"/>
      <c r="M32" s="18"/>
      <c r="N32" s="18"/>
      <c r="O32" s="37"/>
      <c r="P32" s="107">
        <f t="shared" si="1"/>
      </c>
      <c r="Q32" s="42">
        <v>0</v>
      </c>
      <c r="R32" s="53"/>
      <c r="S32" s="54"/>
      <c r="T32" s="53"/>
    </row>
    <row r="33" spans="1:20" ht="12.75">
      <c r="A33" s="269"/>
      <c r="B33" s="18"/>
      <c r="C33" s="18"/>
      <c r="D33" s="18"/>
      <c r="E33" s="18"/>
      <c r="F33" s="37"/>
      <c r="G33" s="107">
        <f t="shared" si="0"/>
      </c>
      <c r="H33" s="41">
        <v>0</v>
      </c>
      <c r="I33" s="4"/>
      <c r="J33" s="277"/>
      <c r="K33" s="18"/>
      <c r="L33" s="18"/>
      <c r="M33" s="18"/>
      <c r="N33" s="18"/>
      <c r="O33" s="37"/>
      <c r="P33" s="107">
        <f t="shared" si="1"/>
      </c>
      <c r="Q33" s="42">
        <v>0</v>
      </c>
      <c r="R33" s="53"/>
      <c r="S33" s="54"/>
      <c r="T33" s="53"/>
    </row>
    <row r="34" spans="1:20" ht="12.75">
      <c r="A34" s="269"/>
      <c r="B34" s="18"/>
      <c r="C34" s="18"/>
      <c r="D34" s="18"/>
      <c r="E34" s="18"/>
      <c r="F34" s="37"/>
      <c r="G34" s="107">
        <f t="shared" si="0"/>
      </c>
      <c r="H34" s="41">
        <v>0</v>
      </c>
      <c r="I34" s="4"/>
      <c r="J34" s="277"/>
      <c r="K34" s="18"/>
      <c r="L34" s="18"/>
      <c r="M34" s="18"/>
      <c r="N34" s="18"/>
      <c r="O34" s="37"/>
      <c r="P34" s="107">
        <f t="shared" si="1"/>
      </c>
      <c r="Q34" s="42">
        <v>0</v>
      </c>
      <c r="R34" s="53"/>
      <c r="S34" s="54"/>
      <c r="T34" s="53"/>
    </row>
    <row r="35" spans="1:20" ht="12.75">
      <c r="A35" s="269"/>
      <c r="B35" s="18"/>
      <c r="C35" s="18"/>
      <c r="D35" s="18"/>
      <c r="E35" s="18"/>
      <c r="F35" s="37"/>
      <c r="G35" s="107">
        <f t="shared" si="0"/>
      </c>
      <c r="H35" s="41">
        <v>0</v>
      </c>
      <c r="I35" s="4"/>
      <c r="J35" s="277"/>
      <c r="K35" s="18"/>
      <c r="L35" s="18"/>
      <c r="M35" s="18"/>
      <c r="N35" s="18"/>
      <c r="O35" s="37"/>
      <c r="P35" s="107">
        <f t="shared" si="1"/>
      </c>
      <c r="Q35" s="42">
        <v>0</v>
      </c>
      <c r="R35" s="53"/>
      <c r="S35" s="54"/>
      <c r="T35" s="53"/>
    </row>
    <row r="36" spans="1:20" ht="12.75">
      <c r="A36" s="269"/>
      <c r="B36" s="18"/>
      <c r="C36" s="18"/>
      <c r="D36" s="18"/>
      <c r="E36" s="18"/>
      <c r="F36" s="37"/>
      <c r="G36" s="107">
        <f t="shared" si="0"/>
      </c>
      <c r="H36" s="41">
        <v>0</v>
      </c>
      <c r="I36" s="4"/>
      <c r="J36" s="277"/>
      <c r="K36" s="18"/>
      <c r="L36" s="18"/>
      <c r="M36" s="18"/>
      <c r="N36" s="18"/>
      <c r="O36" s="37"/>
      <c r="P36" s="107">
        <f t="shared" si="1"/>
      </c>
      <c r="Q36" s="42">
        <v>0</v>
      </c>
      <c r="R36" s="53"/>
      <c r="S36" s="54"/>
      <c r="T36" s="53"/>
    </row>
    <row r="37" spans="1:20" ht="12.75">
      <c r="A37" s="269"/>
      <c r="B37" s="18"/>
      <c r="C37" s="18"/>
      <c r="D37" s="18"/>
      <c r="E37" s="18"/>
      <c r="F37" s="37"/>
      <c r="G37" s="107">
        <f t="shared" si="0"/>
      </c>
      <c r="H37" s="41">
        <v>0</v>
      </c>
      <c r="I37" s="4"/>
      <c r="J37" s="277"/>
      <c r="K37" s="18"/>
      <c r="L37" s="18"/>
      <c r="M37" s="18"/>
      <c r="N37" s="18"/>
      <c r="O37" s="37"/>
      <c r="P37" s="107">
        <f t="shared" si="1"/>
      </c>
      <c r="Q37" s="42">
        <v>0</v>
      </c>
      <c r="R37" s="53"/>
      <c r="S37" s="53"/>
      <c r="T37" s="53"/>
    </row>
    <row r="38" spans="1:20" ht="12.75">
      <c r="A38" s="269"/>
      <c r="B38" s="18"/>
      <c r="C38" s="18"/>
      <c r="D38" s="18"/>
      <c r="E38" s="18"/>
      <c r="F38" s="37"/>
      <c r="G38" s="107">
        <f t="shared" si="0"/>
      </c>
      <c r="H38" s="41">
        <v>0</v>
      </c>
      <c r="I38" s="4"/>
      <c r="J38" s="277"/>
      <c r="K38" s="18"/>
      <c r="L38" s="18"/>
      <c r="M38" s="18"/>
      <c r="N38" s="18"/>
      <c r="O38" s="37"/>
      <c r="P38" s="107">
        <f t="shared" si="1"/>
      </c>
      <c r="Q38" s="42">
        <v>0</v>
      </c>
      <c r="R38" s="53"/>
      <c r="S38" s="53"/>
      <c r="T38" s="53"/>
    </row>
    <row r="39" spans="1:20" ht="12.75">
      <c r="A39" s="269"/>
      <c r="B39" s="18"/>
      <c r="C39" s="18"/>
      <c r="D39" s="18"/>
      <c r="E39" s="18"/>
      <c r="F39" s="37"/>
      <c r="G39" s="107">
        <f t="shared" si="0"/>
      </c>
      <c r="H39" s="41">
        <v>0</v>
      </c>
      <c r="I39" s="4"/>
      <c r="J39" s="277"/>
      <c r="K39" s="18"/>
      <c r="L39" s="18"/>
      <c r="M39" s="18"/>
      <c r="N39" s="18"/>
      <c r="O39" s="37"/>
      <c r="P39" s="107">
        <f t="shared" si="1"/>
      </c>
      <c r="Q39" s="42">
        <v>0</v>
      </c>
      <c r="R39" s="53"/>
      <c r="S39" s="53"/>
      <c r="T39" s="53"/>
    </row>
    <row r="40" spans="1:20" ht="12.75">
      <c r="A40" s="269"/>
      <c r="B40" s="18"/>
      <c r="C40" s="18"/>
      <c r="D40" s="18"/>
      <c r="E40" s="18"/>
      <c r="F40" s="37"/>
      <c r="G40" s="107">
        <f t="shared" si="0"/>
      </c>
      <c r="H40" s="41">
        <v>0</v>
      </c>
      <c r="I40" s="4"/>
      <c r="J40" s="277"/>
      <c r="K40" s="18"/>
      <c r="L40" s="18"/>
      <c r="M40" s="18"/>
      <c r="N40" s="18"/>
      <c r="O40" s="37"/>
      <c r="P40" s="107">
        <f t="shared" si="1"/>
      </c>
      <c r="Q40" s="42">
        <v>0</v>
      </c>
      <c r="R40" s="53"/>
      <c r="S40" s="53"/>
      <c r="T40" s="53"/>
    </row>
    <row r="41" spans="1:18" ht="12.75">
      <c r="A41" s="269"/>
      <c r="B41" s="18"/>
      <c r="C41" s="18"/>
      <c r="D41" s="18"/>
      <c r="E41" s="18"/>
      <c r="F41" s="37"/>
      <c r="G41" s="107">
        <f t="shared" si="0"/>
      </c>
      <c r="H41" s="41">
        <v>0</v>
      </c>
      <c r="I41" s="4"/>
      <c r="J41" s="277"/>
      <c r="K41" s="18"/>
      <c r="L41" s="18"/>
      <c r="M41" s="18"/>
      <c r="N41" s="18"/>
      <c r="O41" s="37"/>
      <c r="P41" s="107">
        <f t="shared" si="1"/>
      </c>
      <c r="Q41" s="42">
        <v>0</v>
      </c>
      <c r="R41" s="53"/>
    </row>
    <row r="42" spans="1:18" ht="12.75">
      <c r="A42" s="269"/>
      <c r="B42" s="18"/>
      <c r="C42" s="18"/>
      <c r="D42" s="18"/>
      <c r="E42" s="18"/>
      <c r="F42" s="37"/>
      <c r="G42" s="107">
        <f t="shared" si="0"/>
      </c>
      <c r="H42" s="41">
        <v>0</v>
      </c>
      <c r="I42" s="4"/>
      <c r="J42" s="277"/>
      <c r="K42" s="18"/>
      <c r="L42" s="18"/>
      <c r="M42" s="18"/>
      <c r="N42" s="18"/>
      <c r="O42" s="37"/>
      <c r="P42" s="107">
        <f t="shared" si="1"/>
      </c>
      <c r="Q42" s="42">
        <v>0</v>
      </c>
      <c r="R42" s="53"/>
    </row>
    <row r="43" spans="1:18" ht="12.75">
      <c r="A43" s="269"/>
      <c r="B43" s="18"/>
      <c r="C43" s="18"/>
      <c r="D43" s="18"/>
      <c r="E43" s="18"/>
      <c r="F43" s="37"/>
      <c r="G43" s="107">
        <f t="shared" si="0"/>
      </c>
      <c r="H43" s="41">
        <v>0</v>
      </c>
      <c r="I43" s="4"/>
      <c r="J43" s="277"/>
      <c r="K43" s="18"/>
      <c r="L43" s="18"/>
      <c r="M43" s="18"/>
      <c r="N43" s="18"/>
      <c r="O43" s="37"/>
      <c r="P43" s="107">
        <f t="shared" si="1"/>
      </c>
      <c r="Q43" s="42">
        <v>0</v>
      </c>
      <c r="R43" s="53"/>
    </row>
    <row r="44" spans="1:18" ht="12.75">
      <c r="A44" s="269"/>
      <c r="B44" s="18"/>
      <c r="C44" s="18"/>
      <c r="D44" s="18"/>
      <c r="E44" s="18"/>
      <c r="F44" s="37"/>
      <c r="G44" s="107">
        <f t="shared" si="0"/>
      </c>
      <c r="H44" s="41">
        <v>0</v>
      </c>
      <c r="I44" s="4"/>
      <c r="J44" s="277"/>
      <c r="K44" s="18"/>
      <c r="L44" s="18"/>
      <c r="M44" s="18"/>
      <c r="N44" s="18"/>
      <c r="O44" s="37"/>
      <c r="P44" s="107">
        <f t="shared" si="1"/>
      </c>
      <c r="Q44" s="42">
        <v>0</v>
      </c>
      <c r="R44" s="53"/>
    </row>
    <row r="45" spans="1:18" ht="12.75">
      <c r="A45" s="269"/>
      <c r="B45" s="18"/>
      <c r="C45" s="18"/>
      <c r="D45" s="18"/>
      <c r="E45" s="18"/>
      <c r="F45" s="37"/>
      <c r="G45" s="107">
        <f t="shared" si="0"/>
      </c>
      <c r="H45" s="41">
        <v>0</v>
      </c>
      <c r="I45" s="4"/>
      <c r="J45" s="277"/>
      <c r="K45" s="18"/>
      <c r="L45" s="18"/>
      <c r="M45" s="18"/>
      <c r="N45" s="18"/>
      <c r="O45" s="37"/>
      <c r="P45" s="107">
        <f t="shared" si="1"/>
      </c>
      <c r="Q45" s="42">
        <v>0</v>
      </c>
      <c r="R45" s="53"/>
    </row>
    <row r="46" spans="1:18" ht="12.75">
      <c r="A46" s="269"/>
      <c r="B46" s="18"/>
      <c r="C46" s="18"/>
      <c r="D46" s="18"/>
      <c r="E46" s="18"/>
      <c r="F46" s="37"/>
      <c r="G46" s="107">
        <f t="shared" si="0"/>
      </c>
      <c r="H46" s="41">
        <v>0</v>
      </c>
      <c r="I46" s="4"/>
      <c r="J46" s="277"/>
      <c r="K46" s="18"/>
      <c r="L46" s="18"/>
      <c r="M46" s="18"/>
      <c r="N46" s="18"/>
      <c r="O46" s="37"/>
      <c r="P46" s="107">
        <f t="shared" si="1"/>
      </c>
      <c r="Q46" s="42">
        <v>0</v>
      </c>
      <c r="R46" s="53"/>
    </row>
    <row r="47" spans="1:18" ht="12.75">
      <c r="A47" s="269"/>
      <c r="B47" s="18"/>
      <c r="C47" s="18"/>
      <c r="D47" s="18"/>
      <c r="E47" s="18"/>
      <c r="F47" s="37"/>
      <c r="G47" s="107">
        <f t="shared" si="0"/>
      </c>
      <c r="H47" s="41">
        <v>0</v>
      </c>
      <c r="I47" s="4"/>
      <c r="J47" s="277"/>
      <c r="K47" s="18"/>
      <c r="L47" s="18"/>
      <c r="M47" s="18"/>
      <c r="N47" s="18"/>
      <c r="O47" s="37"/>
      <c r="P47" s="107">
        <f t="shared" si="1"/>
      </c>
      <c r="Q47" s="42">
        <v>0</v>
      </c>
      <c r="R47" s="53"/>
    </row>
    <row r="48" spans="1:18" ht="12.75">
      <c r="A48" s="269"/>
      <c r="B48" s="18"/>
      <c r="C48" s="18"/>
      <c r="D48" s="18"/>
      <c r="E48" s="18"/>
      <c r="F48" s="37"/>
      <c r="G48" s="107">
        <f t="shared" si="0"/>
      </c>
      <c r="H48" s="41">
        <v>0</v>
      </c>
      <c r="I48" s="4"/>
      <c r="J48" s="277"/>
      <c r="K48" s="18"/>
      <c r="L48" s="18"/>
      <c r="M48" s="18"/>
      <c r="N48" s="18"/>
      <c r="O48" s="37"/>
      <c r="P48" s="107">
        <f t="shared" si="1"/>
      </c>
      <c r="Q48" s="42">
        <v>0</v>
      </c>
      <c r="R48" s="53"/>
    </row>
    <row r="49" spans="1:18" ht="12.75">
      <c r="A49" s="269"/>
      <c r="B49" s="18"/>
      <c r="C49" s="18"/>
      <c r="D49" s="18"/>
      <c r="E49" s="18"/>
      <c r="F49" s="37"/>
      <c r="G49" s="107">
        <f t="shared" si="0"/>
      </c>
      <c r="H49" s="41">
        <v>0</v>
      </c>
      <c r="I49" s="4"/>
      <c r="J49" s="277"/>
      <c r="K49" s="18"/>
      <c r="L49" s="18"/>
      <c r="M49" s="18"/>
      <c r="N49" s="18"/>
      <c r="O49" s="37"/>
      <c r="P49" s="107">
        <f t="shared" si="1"/>
      </c>
      <c r="Q49" s="42">
        <v>0</v>
      </c>
      <c r="R49" s="53"/>
    </row>
    <row r="50" spans="1:18" ht="12.75">
      <c r="A50" s="269"/>
      <c r="B50" s="18"/>
      <c r="C50" s="18"/>
      <c r="D50" s="18"/>
      <c r="E50" s="18"/>
      <c r="F50" s="37"/>
      <c r="G50" s="107">
        <f t="shared" si="0"/>
      </c>
      <c r="H50" s="41">
        <v>0</v>
      </c>
      <c r="I50" s="4"/>
      <c r="J50" s="277"/>
      <c r="K50" s="18"/>
      <c r="L50" s="18"/>
      <c r="M50" s="18"/>
      <c r="N50" s="18"/>
      <c r="O50" s="37"/>
      <c r="P50" s="107">
        <f t="shared" si="1"/>
      </c>
      <c r="Q50" s="42">
        <v>0</v>
      </c>
      <c r="R50" s="53"/>
    </row>
    <row r="51" spans="1:18" ht="12.75">
      <c r="A51" s="269"/>
      <c r="B51" s="18"/>
      <c r="C51" s="18"/>
      <c r="D51" s="18"/>
      <c r="E51" s="18"/>
      <c r="F51" s="37"/>
      <c r="G51" s="107">
        <f t="shared" si="0"/>
      </c>
      <c r="H51" s="41">
        <v>0</v>
      </c>
      <c r="I51" s="4"/>
      <c r="J51" s="277"/>
      <c r="K51" s="18"/>
      <c r="L51" s="18"/>
      <c r="M51" s="18"/>
      <c r="N51" s="18"/>
      <c r="O51" s="37"/>
      <c r="P51" s="107">
        <f t="shared" si="1"/>
      </c>
      <c r="Q51" s="42">
        <v>0</v>
      </c>
      <c r="R51" s="53"/>
    </row>
    <row r="52" spans="1:18" ht="12.75">
      <c r="A52" s="269"/>
      <c r="B52" s="18"/>
      <c r="C52" s="18"/>
      <c r="D52" s="18"/>
      <c r="E52" s="18"/>
      <c r="F52" s="37"/>
      <c r="G52" s="107">
        <f t="shared" si="0"/>
      </c>
      <c r="H52" s="41">
        <v>0</v>
      </c>
      <c r="I52" s="4"/>
      <c r="J52" s="277"/>
      <c r="K52" s="18"/>
      <c r="L52" s="18"/>
      <c r="M52" s="18"/>
      <c r="N52" s="18"/>
      <c r="O52" s="37"/>
      <c r="P52" s="107">
        <f t="shared" si="1"/>
      </c>
      <c r="Q52" s="42">
        <v>0</v>
      </c>
      <c r="R52" s="53"/>
    </row>
    <row r="53" spans="1:18" ht="12.75">
      <c r="A53" s="269"/>
      <c r="B53" s="18"/>
      <c r="C53" s="18"/>
      <c r="D53" s="18"/>
      <c r="E53" s="18"/>
      <c r="F53" s="37"/>
      <c r="G53" s="107">
        <f t="shared" si="0"/>
      </c>
      <c r="H53" s="41">
        <v>0</v>
      </c>
      <c r="I53" s="4"/>
      <c r="J53" s="277"/>
      <c r="K53" s="18"/>
      <c r="L53" s="18"/>
      <c r="M53" s="18"/>
      <c r="N53" s="18"/>
      <c r="O53" s="37"/>
      <c r="P53" s="107">
        <f t="shared" si="1"/>
      </c>
      <c r="Q53" s="42">
        <v>0</v>
      </c>
      <c r="R53" s="53"/>
    </row>
    <row r="54" spans="1:20" ht="12.75">
      <c r="A54" s="269"/>
      <c r="B54" s="18"/>
      <c r="C54" s="18"/>
      <c r="D54" s="18"/>
      <c r="E54" s="18"/>
      <c r="F54" s="37"/>
      <c r="G54" s="107">
        <f t="shared" si="0"/>
      </c>
      <c r="H54" s="41">
        <v>0</v>
      </c>
      <c r="I54" s="4"/>
      <c r="J54" s="277"/>
      <c r="K54" s="18"/>
      <c r="L54" s="18"/>
      <c r="M54" s="18"/>
      <c r="N54" s="18"/>
      <c r="O54" s="37"/>
      <c r="P54" s="107">
        <f t="shared" si="1"/>
      </c>
      <c r="Q54" s="42">
        <v>0</v>
      </c>
      <c r="R54" s="53"/>
      <c r="S54" s="53"/>
      <c r="T54" s="53"/>
    </row>
    <row r="55" spans="1:20" ht="13.5" thickBot="1">
      <c r="A55" s="249"/>
      <c r="B55" s="20"/>
      <c r="C55" s="20"/>
      <c r="D55" s="20"/>
      <c r="E55" s="20"/>
      <c r="F55" s="39"/>
      <c r="G55" s="129">
        <f t="shared" si="0"/>
      </c>
      <c r="H55" s="130">
        <v>0</v>
      </c>
      <c r="I55" s="36"/>
      <c r="J55" s="278"/>
      <c r="K55" s="20"/>
      <c r="L55" s="20"/>
      <c r="M55" s="20"/>
      <c r="N55" s="20"/>
      <c r="O55" s="39"/>
      <c r="P55" s="129">
        <f t="shared" si="1"/>
      </c>
      <c r="Q55" s="131">
        <v>0</v>
      </c>
      <c r="R55" s="53"/>
      <c r="S55" s="53"/>
      <c r="T55" s="53"/>
    </row>
    <row r="56" spans="16:17" ht="12.75">
      <c r="P56" s="132"/>
      <c r="Q56" s="132"/>
    </row>
    <row r="57" spans="16:17" ht="12.75">
      <c r="P57" s="132"/>
      <c r="Q57" s="132"/>
    </row>
    <row r="58" spans="16:17" ht="12.75">
      <c r="P58" s="132"/>
      <c r="Q58" s="132"/>
    </row>
    <row r="59" spans="16:17" ht="12.75">
      <c r="P59" s="132"/>
      <c r="Q59" s="132"/>
    </row>
  </sheetData>
  <sheetProtection sheet="1" objects="1" scenarios="1"/>
  <printOptions/>
  <pageMargins left="0.5" right="0.5" top="0.5" bottom="0.75"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T58"/>
  <sheetViews>
    <sheetView showGridLines="0" showRowColHeaders="0" workbookViewId="0" topLeftCell="A1">
      <selection activeCell="A4" sqref="A4"/>
    </sheetView>
  </sheetViews>
  <sheetFormatPr defaultColWidth="9.140625" defaultRowHeight="12.75"/>
  <cols>
    <col min="1" max="1" width="2.7109375" style="145" customWidth="1"/>
    <col min="2" max="6" width="5.7109375" style="145" customWidth="1"/>
    <col min="7" max="7" width="8.7109375" style="145" customWidth="1"/>
    <col min="8" max="9" width="5.7109375" style="145" customWidth="1"/>
    <col min="10" max="10" width="2.7109375" style="145" customWidth="1"/>
    <col min="11" max="15" width="5.7109375" style="145" customWidth="1"/>
    <col min="16" max="16" width="8.7109375" style="145" customWidth="1"/>
    <col min="17" max="17" width="5.7109375" style="145" customWidth="1"/>
    <col min="18" max="18" width="2.7109375" style="145" customWidth="1"/>
    <col min="19" max="20" width="5.7109375" style="145" customWidth="1"/>
    <col min="21" max="21" width="7.140625" style="145" customWidth="1"/>
    <col min="22" max="22" width="4.7109375" style="145" customWidth="1"/>
    <col min="23" max="16384" width="9.140625" style="145" customWidth="1"/>
  </cols>
  <sheetData>
    <row r="1" spans="1:17" ht="18.75">
      <c r="A1" s="144" t="str">
        <f>"     Possessions    "&amp;Basic!A1</f>
        <v>     Possessions    [Enter Character Name Here]</v>
      </c>
      <c r="B1" s="142"/>
      <c r="C1" s="142"/>
      <c r="D1" s="142"/>
      <c r="E1" s="142"/>
      <c r="F1" s="142"/>
      <c r="G1" s="142"/>
      <c r="H1" s="142"/>
      <c r="I1" s="142"/>
      <c r="J1" s="142"/>
      <c r="K1" s="142"/>
      <c r="L1" s="142"/>
      <c r="M1" s="142"/>
      <c r="N1" s="142"/>
      <c r="O1" s="142"/>
      <c r="P1" s="142"/>
      <c r="Q1" s="143"/>
    </row>
    <row r="2" spans="1:18" ht="12.75">
      <c r="A2" s="108"/>
      <c r="B2" s="24"/>
      <c r="C2" s="140" t="s">
        <v>109</v>
      </c>
      <c r="D2" s="24"/>
      <c r="E2" s="348">
        <f>F55+O55</f>
        <v>0</v>
      </c>
      <c r="F2" s="348"/>
      <c r="G2" s="24"/>
      <c r="H2" s="24"/>
      <c r="I2" s="111"/>
      <c r="J2" s="24"/>
      <c r="K2" s="24"/>
      <c r="L2" s="140" t="s">
        <v>41</v>
      </c>
      <c r="M2" s="24"/>
      <c r="N2" s="24">
        <f>H55+Q55</f>
        <v>0</v>
      </c>
      <c r="O2" s="24" t="s">
        <v>46</v>
      </c>
      <c r="P2" s="24"/>
      <c r="Q2" s="141"/>
      <c r="R2" s="9"/>
    </row>
    <row r="3" spans="1:18" ht="12.75">
      <c r="A3" s="109" t="s">
        <v>38</v>
      </c>
      <c r="B3" s="24"/>
      <c r="C3" s="24"/>
      <c r="D3" s="24"/>
      <c r="E3" s="24"/>
      <c r="F3" s="24"/>
      <c r="G3" s="110" t="s">
        <v>40</v>
      </c>
      <c r="H3" s="111" t="s">
        <v>39</v>
      </c>
      <c r="I3" s="24"/>
      <c r="J3" s="112" t="s">
        <v>38</v>
      </c>
      <c r="K3" s="24"/>
      <c r="L3" s="24"/>
      <c r="M3" s="24"/>
      <c r="N3" s="24"/>
      <c r="O3" s="24"/>
      <c r="P3" s="110" t="s">
        <v>40</v>
      </c>
      <c r="Q3" s="113" t="s">
        <v>39</v>
      </c>
      <c r="R3" s="9"/>
    </row>
    <row r="4" spans="1:18" ht="12.75">
      <c r="A4" s="17"/>
      <c r="B4" s="18"/>
      <c r="C4" s="18"/>
      <c r="D4" s="18"/>
      <c r="E4" s="18"/>
      <c r="F4" s="303"/>
      <c r="G4" s="44"/>
      <c r="H4" s="34">
        <v>0</v>
      </c>
      <c r="I4" s="4"/>
      <c r="J4" s="48"/>
      <c r="K4" s="18"/>
      <c r="L4" s="18"/>
      <c r="M4" s="18"/>
      <c r="N4" s="18"/>
      <c r="O4" s="303"/>
      <c r="P4" s="50"/>
      <c r="Q4" s="35">
        <v>0</v>
      </c>
      <c r="R4" s="9"/>
    </row>
    <row r="5" spans="1:18" ht="12.75">
      <c r="A5" s="17"/>
      <c r="B5" s="18"/>
      <c r="C5" s="18"/>
      <c r="D5" s="18"/>
      <c r="E5" s="18"/>
      <c r="F5" s="303"/>
      <c r="G5" s="44"/>
      <c r="H5" s="34">
        <v>0</v>
      </c>
      <c r="I5" s="4"/>
      <c r="J5" s="48"/>
      <c r="K5" s="18"/>
      <c r="L5" s="18"/>
      <c r="M5" s="18"/>
      <c r="N5" s="18"/>
      <c r="O5" s="303"/>
      <c r="P5" s="50"/>
      <c r="Q5" s="35">
        <v>0</v>
      </c>
      <c r="R5" s="9"/>
    </row>
    <row r="6" spans="1:18" ht="12.75">
      <c r="A6" s="17"/>
      <c r="B6" s="18"/>
      <c r="C6" s="18"/>
      <c r="D6" s="18"/>
      <c r="E6" s="18"/>
      <c r="F6" s="303"/>
      <c r="G6" s="44"/>
      <c r="H6" s="34">
        <v>0</v>
      </c>
      <c r="I6" s="4"/>
      <c r="J6" s="48"/>
      <c r="K6" s="18"/>
      <c r="L6" s="18"/>
      <c r="M6" s="18"/>
      <c r="N6" s="18"/>
      <c r="O6" s="303"/>
      <c r="P6" s="50"/>
      <c r="Q6" s="35">
        <v>0</v>
      </c>
      <c r="R6" s="9"/>
    </row>
    <row r="7" spans="1:18" ht="12.75">
      <c r="A7" s="17"/>
      <c r="B7" s="18"/>
      <c r="C7" s="18"/>
      <c r="D7" s="18"/>
      <c r="E7" s="18"/>
      <c r="F7" s="303"/>
      <c r="G7" s="44"/>
      <c r="H7" s="34">
        <v>0</v>
      </c>
      <c r="I7" s="4"/>
      <c r="J7" s="48"/>
      <c r="K7" s="18"/>
      <c r="L7" s="18"/>
      <c r="M7" s="18"/>
      <c r="N7" s="18"/>
      <c r="O7" s="303"/>
      <c r="P7" s="50"/>
      <c r="Q7" s="35">
        <v>0</v>
      </c>
      <c r="R7" s="9"/>
    </row>
    <row r="8" spans="1:18" ht="12.75">
      <c r="A8" s="17"/>
      <c r="B8" s="18"/>
      <c r="C8" s="18"/>
      <c r="D8" s="18"/>
      <c r="E8" s="18"/>
      <c r="F8" s="303"/>
      <c r="G8" s="44"/>
      <c r="H8" s="34">
        <v>0</v>
      </c>
      <c r="I8" s="4"/>
      <c r="J8" s="48"/>
      <c r="K8" s="18"/>
      <c r="L8" s="18"/>
      <c r="M8" s="18"/>
      <c r="N8" s="18"/>
      <c r="O8" s="303"/>
      <c r="P8" s="50"/>
      <c r="Q8" s="35">
        <v>0</v>
      </c>
      <c r="R8" s="9"/>
    </row>
    <row r="9" spans="1:18" ht="12.75">
      <c r="A9" s="17"/>
      <c r="B9" s="18"/>
      <c r="C9" s="18"/>
      <c r="D9" s="18"/>
      <c r="E9" s="18"/>
      <c r="F9" s="303"/>
      <c r="G9" s="44"/>
      <c r="H9" s="34">
        <v>0</v>
      </c>
      <c r="I9" s="4"/>
      <c r="J9" s="48"/>
      <c r="K9" s="18"/>
      <c r="L9" s="18"/>
      <c r="M9" s="18"/>
      <c r="N9" s="18"/>
      <c r="O9" s="303"/>
      <c r="P9" s="50"/>
      <c r="Q9" s="35">
        <v>0</v>
      </c>
      <c r="R9" s="9"/>
    </row>
    <row r="10" spans="1:18" ht="12.75">
      <c r="A10" s="17"/>
      <c r="B10" s="18"/>
      <c r="C10" s="18"/>
      <c r="D10" s="18"/>
      <c r="E10" s="18"/>
      <c r="F10" s="303"/>
      <c r="G10" s="44"/>
      <c r="H10" s="34">
        <v>0</v>
      </c>
      <c r="I10" s="4"/>
      <c r="J10" s="48"/>
      <c r="K10" s="18"/>
      <c r="L10" s="18"/>
      <c r="M10" s="18"/>
      <c r="N10" s="18"/>
      <c r="O10" s="303"/>
      <c r="P10" s="50"/>
      <c r="Q10" s="35">
        <v>0</v>
      </c>
      <c r="R10" s="9"/>
    </row>
    <row r="11" spans="1:18" ht="12.75">
      <c r="A11" s="17"/>
      <c r="B11" s="18"/>
      <c r="C11" s="18"/>
      <c r="D11" s="18"/>
      <c r="E11" s="18"/>
      <c r="F11" s="303"/>
      <c r="G11" s="44"/>
      <c r="H11" s="34">
        <v>0</v>
      </c>
      <c r="I11" s="4"/>
      <c r="J11" s="48"/>
      <c r="K11" s="18"/>
      <c r="L11" s="18"/>
      <c r="M11" s="18"/>
      <c r="N11" s="18"/>
      <c r="O11" s="303"/>
      <c r="P11" s="50"/>
      <c r="Q11" s="35">
        <v>0</v>
      </c>
      <c r="R11" s="9"/>
    </row>
    <row r="12" spans="1:18" ht="12.75">
      <c r="A12" s="17"/>
      <c r="B12" s="18"/>
      <c r="C12" s="18"/>
      <c r="D12" s="18"/>
      <c r="E12" s="18"/>
      <c r="F12" s="303"/>
      <c r="G12" s="44"/>
      <c r="H12" s="34">
        <v>0</v>
      </c>
      <c r="I12" s="4"/>
      <c r="J12" s="48"/>
      <c r="K12" s="18"/>
      <c r="L12" s="18"/>
      <c r="M12" s="18"/>
      <c r="N12" s="18"/>
      <c r="O12" s="303"/>
      <c r="P12" s="50"/>
      <c r="Q12" s="35">
        <v>0</v>
      </c>
      <c r="R12" s="9"/>
    </row>
    <row r="13" spans="1:18" ht="12.75">
      <c r="A13" s="17"/>
      <c r="B13" s="18"/>
      <c r="C13" s="18"/>
      <c r="D13" s="18"/>
      <c r="E13" s="18"/>
      <c r="F13" s="303"/>
      <c r="G13" s="44"/>
      <c r="H13" s="34">
        <v>0</v>
      </c>
      <c r="I13" s="4"/>
      <c r="J13" s="48"/>
      <c r="K13" s="18"/>
      <c r="L13" s="18"/>
      <c r="M13" s="18"/>
      <c r="N13" s="18"/>
      <c r="O13" s="303"/>
      <c r="P13" s="50"/>
      <c r="Q13" s="35">
        <v>0</v>
      </c>
      <c r="R13" s="9"/>
    </row>
    <row r="14" spans="1:18" ht="12.75">
      <c r="A14" s="17"/>
      <c r="B14" s="18"/>
      <c r="C14" s="18"/>
      <c r="D14" s="18"/>
      <c r="E14" s="18"/>
      <c r="F14" s="303"/>
      <c r="G14" s="44"/>
      <c r="H14" s="34">
        <v>0</v>
      </c>
      <c r="I14" s="4"/>
      <c r="J14" s="48"/>
      <c r="K14" s="18"/>
      <c r="L14" s="18"/>
      <c r="M14" s="18"/>
      <c r="N14" s="18"/>
      <c r="O14" s="303"/>
      <c r="P14" s="50"/>
      <c r="Q14" s="35">
        <v>0</v>
      </c>
      <c r="R14" s="9"/>
    </row>
    <row r="15" spans="1:18" ht="12.75">
      <c r="A15" s="17"/>
      <c r="B15" s="18"/>
      <c r="C15" s="18"/>
      <c r="D15" s="18"/>
      <c r="E15" s="18"/>
      <c r="F15" s="303"/>
      <c r="G15" s="44"/>
      <c r="H15" s="34">
        <v>0</v>
      </c>
      <c r="I15" s="4"/>
      <c r="J15" s="48"/>
      <c r="K15" s="18"/>
      <c r="L15" s="18"/>
      <c r="M15" s="18"/>
      <c r="N15" s="18"/>
      <c r="O15" s="303"/>
      <c r="P15" s="50"/>
      <c r="Q15" s="35">
        <v>0</v>
      </c>
      <c r="R15" s="9"/>
    </row>
    <row r="16" spans="1:18" ht="12.75">
      <c r="A16" s="17"/>
      <c r="B16" s="18"/>
      <c r="C16" s="18"/>
      <c r="D16" s="18"/>
      <c r="E16" s="18"/>
      <c r="F16" s="303"/>
      <c r="G16" s="44"/>
      <c r="H16" s="34">
        <v>0</v>
      </c>
      <c r="I16" s="4"/>
      <c r="J16" s="48"/>
      <c r="K16" s="18"/>
      <c r="L16" s="18"/>
      <c r="M16" s="18"/>
      <c r="N16" s="18"/>
      <c r="O16" s="303"/>
      <c r="P16" s="50"/>
      <c r="Q16" s="35">
        <v>0</v>
      </c>
      <c r="R16" s="9"/>
    </row>
    <row r="17" spans="1:18" ht="12.75">
      <c r="A17" s="17"/>
      <c r="B17" s="18"/>
      <c r="C17" s="18"/>
      <c r="D17" s="18"/>
      <c r="E17" s="18"/>
      <c r="F17" s="303"/>
      <c r="G17" s="44"/>
      <c r="H17" s="34">
        <v>0</v>
      </c>
      <c r="I17" s="4"/>
      <c r="J17" s="48"/>
      <c r="K17" s="18"/>
      <c r="L17" s="18"/>
      <c r="M17" s="18"/>
      <c r="N17" s="18"/>
      <c r="O17" s="303"/>
      <c r="P17" s="50"/>
      <c r="Q17" s="35">
        <v>0</v>
      </c>
      <c r="R17" s="9"/>
    </row>
    <row r="18" spans="1:18" ht="12.75">
      <c r="A18" s="17"/>
      <c r="B18" s="18"/>
      <c r="C18" s="18"/>
      <c r="D18" s="18"/>
      <c r="E18" s="18"/>
      <c r="F18" s="303"/>
      <c r="G18" s="44"/>
      <c r="H18" s="34">
        <v>0</v>
      </c>
      <c r="I18" s="4"/>
      <c r="J18" s="48"/>
      <c r="K18" s="18"/>
      <c r="L18" s="18"/>
      <c r="M18" s="18"/>
      <c r="N18" s="18"/>
      <c r="O18" s="303"/>
      <c r="P18" s="50"/>
      <c r="Q18" s="35">
        <v>0</v>
      </c>
      <c r="R18" s="9"/>
    </row>
    <row r="19" spans="1:18" ht="12.75">
      <c r="A19" s="17"/>
      <c r="B19" s="18"/>
      <c r="C19" s="18"/>
      <c r="D19" s="18"/>
      <c r="E19" s="18"/>
      <c r="F19" s="303"/>
      <c r="G19" s="44"/>
      <c r="H19" s="34">
        <v>0</v>
      </c>
      <c r="I19" s="4"/>
      <c r="J19" s="48"/>
      <c r="K19" s="18"/>
      <c r="L19" s="18"/>
      <c r="M19" s="18"/>
      <c r="N19" s="18"/>
      <c r="O19" s="303"/>
      <c r="P19" s="50"/>
      <c r="Q19" s="35">
        <v>0</v>
      </c>
      <c r="R19" s="9"/>
    </row>
    <row r="20" spans="1:18" ht="12.75">
      <c r="A20" s="17"/>
      <c r="B20" s="18"/>
      <c r="C20" s="18"/>
      <c r="D20" s="18"/>
      <c r="E20" s="18"/>
      <c r="F20" s="303"/>
      <c r="G20" s="44"/>
      <c r="H20" s="34">
        <v>0</v>
      </c>
      <c r="I20" s="4"/>
      <c r="J20" s="48"/>
      <c r="K20" s="18"/>
      <c r="L20" s="18"/>
      <c r="M20" s="18"/>
      <c r="N20" s="18"/>
      <c r="O20" s="303"/>
      <c r="P20" s="50"/>
      <c r="Q20" s="35">
        <v>0</v>
      </c>
      <c r="R20" s="9"/>
    </row>
    <row r="21" spans="1:18" ht="12.75">
      <c r="A21" s="17"/>
      <c r="B21" s="18"/>
      <c r="C21" s="18"/>
      <c r="D21" s="18"/>
      <c r="E21" s="18"/>
      <c r="F21" s="303"/>
      <c r="G21" s="44"/>
      <c r="H21" s="34">
        <v>0</v>
      </c>
      <c r="I21" s="4"/>
      <c r="J21" s="48"/>
      <c r="K21" s="18"/>
      <c r="L21" s="18"/>
      <c r="M21" s="18"/>
      <c r="N21" s="18"/>
      <c r="O21" s="303"/>
      <c r="P21" s="50"/>
      <c r="Q21" s="35">
        <v>0</v>
      </c>
      <c r="R21" s="9"/>
    </row>
    <row r="22" spans="1:18" ht="12.75">
      <c r="A22" s="17"/>
      <c r="B22" s="18"/>
      <c r="C22" s="18"/>
      <c r="D22" s="18"/>
      <c r="E22" s="18"/>
      <c r="F22" s="303"/>
      <c r="G22" s="44"/>
      <c r="H22" s="34">
        <v>0</v>
      </c>
      <c r="I22" s="4"/>
      <c r="J22" s="48"/>
      <c r="K22" s="18"/>
      <c r="L22" s="18"/>
      <c r="M22" s="18"/>
      <c r="N22" s="18"/>
      <c r="O22" s="303"/>
      <c r="P22" s="50"/>
      <c r="Q22" s="35">
        <v>0</v>
      </c>
      <c r="R22" s="9"/>
    </row>
    <row r="23" spans="1:18" ht="12.75">
      <c r="A23" s="17"/>
      <c r="B23" s="18"/>
      <c r="C23" s="18"/>
      <c r="D23" s="18"/>
      <c r="E23" s="18"/>
      <c r="F23" s="303"/>
      <c r="G23" s="44"/>
      <c r="H23" s="34">
        <v>0</v>
      </c>
      <c r="I23" s="4"/>
      <c r="J23" s="48"/>
      <c r="K23" s="18"/>
      <c r="L23" s="18"/>
      <c r="M23" s="18"/>
      <c r="N23" s="18"/>
      <c r="O23" s="303"/>
      <c r="P23" s="50"/>
      <c r="Q23" s="35">
        <v>0</v>
      </c>
      <c r="R23" s="9"/>
    </row>
    <row r="24" spans="1:18" ht="12.75">
      <c r="A24" s="17"/>
      <c r="B24" s="18"/>
      <c r="C24" s="18"/>
      <c r="D24" s="18"/>
      <c r="E24" s="18"/>
      <c r="F24" s="303"/>
      <c r="G24" s="44"/>
      <c r="H24" s="34">
        <v>0</v>
      </c>
      <c r="I24" s="4"/>
      <c r="J24" s="48"/>
      <c r="K24" s="18"/>
      <c r="L24" s="18"/>
      <c r="M24" s="18"/>
      <c r="N24" s="18"/>
      <c r="O24" s="303"/>
      <c r="P24" s="50"/>
      <c r="Q24" s="35">
        <v>0</v>
      </c>
      <c r="R24" s="9"/>
    </row>
    <row r="25" spans="1:18" ht="12.75">
      <c r="A25" s="17"/>
      <c r="B25" s="18"/>
      <c r="C25" s="18"/>
      <c r="D25" s="18"/>
      <c r="E25" s="18"/>
      <c r="F25" s="303"/>
      <c r="G25" s="44"/>
      <c r="H25" s="34">
        <v>0</v>
      </c>
      <c r="I25" s="4"/>
      <c r="J25" s="48"/>
      <c r="K25" s="18"/>
      <c r="L25" s="18"/>
      <c r="M25" s="18"/>
      <c r="N25" s="18"/>
      <c r="O25" s="303"/>
      <c r="P25" s="50"/>
      <c r="Q25" s="35">
        <v>0</v>
      </c>
      <c r="R25" s="9"/>
    </row>
    <row r="26" spans="1:18" ht="12.75">
      <c r="A26" s="17"/>
      <c r="B26" s="18"/>
      <c r="C26" s="18"/>
      <c r="D26" s="18"/>
      <c r="E26" s="18"/>
      <c r="F26" s="303"/>
      <c r="G26" s="44"/>
      <c r="H26" s="34">
        <v>0</v>
      </c>
      <c r="I26" s="4"/>
      <c r="J26" s="48"/>
      <c r="K26" s="18"/>
      <c r="L26" s="18"/>
      <c r="M26" s="18"/>
      <c r="N26" s="18"/>
      <c r="O26" s="303"/>
      <c r="P26" s="50"/>
      <c r="Q26" s="35">
        <v>0</v>
      </c>
      <c r="R26" s="9"/>
    </row>
    <row r="27" spans="1:18" ht="12.75">
      <c r="A27" s="17"/>
      <c r="B27" s="18"/>
      <c r="C27" s="18"/>
      <c r="D27" s="18"/>
      <c r="E27" s="18"/>
      <c r="F27" s="303"/>
      <c r="G27" s="44"/>
      <c r="H27" s="34">
        <v>0</v>
      </c>
      <c r="I27" s="4"/>
      <c r="J27" s="48"/>
      <c r="K27" s="18"/>
      <c r="L27" s="18"/>
      <c r="M27" s="18"/>
      <c r="N27" s="18"/>
      <c r="O27" s="303"/>
      <c r="P27" s="50"/>
      <c r="Q27" s="35">
        <v>0</v>
      </c>
      <c r="R27" s="9"/>
    </row>
    <row r="28" spans="1:18" ht="12.75">
      <c r="A28" s="17"/>
      <c r="B28" s="18"/>
      <c r="C28" s="18"/>
      <c r="D28" s="18"/>
      <c r="E28" s="18"/>
      <c r="F28" s="303"/>
      <c r="G28" s="44"/>
      <c r="H28" s="34">
        <v>0</v>
      </c>
      <c r="I28" s="4"/>
      <c r="J28" s="48"/>
      <c r="K28" s="18"/>
      <c r="L28" s="18"/>
      <c r="M28" s="18"/>
      <c r="N28" s="18"/>
      <c r="O28" s="303"/>
      <c r="P28" s="50"/>
      <c r="Q28" s="35">
        <v>0</v>
      </c>
      <c r="R28" s="9"/>
    </row>
    <row r="29" spans="1:20" ht="12.75">
      <c r="A29" s="17"/>
      <c r="B29" s="18"/>
      <c r="C29" s="18"/>
      <c r="D29" s="18"/>
      <c r="E29" s="18"/>
      <c r="F29" s="303"/>
      <c r="G29" s="44"/>
      <c r="H29" s="34">
        <v>0</v>
      </c>
      <c r="I29" s="4"/>
      <c r="J29" s="48"/>
      <c r="K29" s="18"/>
      <c r="L29" s="18"/>
      <c r="M29" s="18"/>
      <c r="N29" s="18"/>
      <c r="O29" s="303"/>
      <c r="P29" s="50"/>
      <c r="Q29" s="35">
        <v>0</v>
      </c>
      <c r="R29" s="9"/>
      <c r="S29" s="9"/>
      <c r="T29" s="9"/>
    </row>
    <row r="30" spans="1:20" ht="12.75">
      <c r="A30" s="17"/>
      <c r="B30" s="18"/>
      <c r="C30" s="18"/>
      <c r="D30" s="18"/>
      <c r="E30" s="18"/>
      <c r="F30" s="303"/>
      <c r="G30" s="44"/>
      <c r="H30" s="34">
        <v>0</v>
      </c>
      <c r="I30" s="4"/>
      <c r="J30" s="48"/>
      <c r="K30" s="18"/>
      <c r="L30" s="18"/>
      <c r="M30" s="18"/>
      <c r="N30" s="18"/>
      <c r="O30" s="303"/>
      <c r="P30" s="50"/>
      <c r="Q30" s="35">
        <v>0</v>
      </c>
      <c r="R30" s="9"/>
      <c r="S30" s="9"/>
      <c r="T30" s="9"/>
    </row>
    <row r="31" spans="1:20" ht="12.75">
      <c r="A31" s="17"/>
      <c r="B31" s="18"/>
      <c r="C31" s="18"/>
      <c r="D31" s="18"/>
      <c r="E31" s="18"/>
      <c r="F31" s="303"/>
      <c r="G31" s="44"/>
      <c r="H31" s="34">
        <v>0</v>
      </c>
      <c r="I31" s="4"/>
      <c r="J31" s="48"/>
      <c r="K31" s="18"/>
      <c r="L31" s="18"/>
      <c r="M31" s="18"/>
      <c r="N31" s="18"/>
      <c r="O31" s="303"/>
      <c r="P31" s="50"/>
      <c r="Q31" s="35">
        <v>0</v>
      </c>
      <c r="R31" s="9"/>
      <c r="S31" s="146"/>
      <c r="T31" s="9"/>
    </row>
    <row r="32" spans="1:20" ht="12.75">
      <c r="A32" s="17"/>
      <c r="B32" s="18"/>
      <c r="C32" s="18"/>
      <c r="D32" s="18"/>
      <c r="E32" s="18"/>
      <c r="F32" s="303"/>
      <c r="G32" s="44"/>
      <c r="H32" s="34">
        <v>0</v>
      </c>
      <c r="I32" s="4"/>
      <c r="J32" s="48"/>
      <c r="K32" s="18"/>
      <c r="L32" s="18"/>
      <c r="M32" s="18"/>
      <c r="N32" s="18"/>
      <c r="O32" s="303"/>
      <c r="P32" s="50"/>
      <c r="Q32" s="35">
        <v>0</v>
      </c>
      <c r="R32" s="9"/>
      <c r="S32" s="9"/>
      <c r="T32" s="9"/>
    </row>
    <row r="33" spans="1:20" ht="12.75">
      <c r="A33" s="17"/>
      <c r="B33" s="18"/>
      <c r="C33" s="18"/>
      <c r="D33" s="18"/>
      <c r="E33" s="18"/>
      <c r="F33" s="303"/>
      <c r="G33" s="44"/>
      <c r="H33" s="34">
        <v>0</v>
      </c>
      <c r="I33" s="4"/>
      <c r="J33" s="48"/>
      <c r="K33" s="18"/>
      <c r="L33" s="18"/>
      <c r="M33" s="18"/>
      <c r="N33" s="18"/>
      <c r="O33" s="303"/>
      <c r="P33" s="50"/>
      <c r="Q33" s="35">
        <v>0</v>
      </c>
      <c r="R33" s="9"/>
      <c r="S33" s="9"/>
      <c r="T33" s="9"/>
    </row>
    <row r="34" spans="1:20" ht="12.75">
      <c r="A34" s="17"/>
      <c r="B34" s="18"/>
      <c r="C34" s="18"/>
      <c r="D34" s="18"/>
      <c r="E34" s="18"/>
      <c r="F34" s="303"/>
      <c r="G34" s="44"/>
      <c r="H34" s="34">
        <v>0</v>
      </c>
      <c r="I34" s="4"/>
      <c r="J34" s="48"/>
      <c r="K34" s="18"/>
      <c r="L34" s="18"/>
      <c r="M34" s="18"/>
      <c r="N34" s="18"/>
      <c r="O34" s="303"/>
      <c r="P34" s="50"/>
      <c r="Q34" s="35">
        <v>0</v>
      </c>
      <c r="R34" s="9"/>
      <c r="S34" s="146"/>
      <c r="T34" s="9"/>
    </row>
    <row r="35" spans="1:20" ht="12.75">
      <c r="A35" s="17"/>
      <c r="B35" s="18"/>
      <c r="C35" s="18"/>
      <c r="D35" s="18"/>
      <c r="E35" s="18"/>
      <c r="F35" s="303"/>
      <c r="G35" s="44"/>
      <c r="H35" s="34">
        <v>0</v>
      </c>
      <c r="I35" s="4"/>
      <c r="J35" s="48"/>
      <c r="K35" s="18"/>
      <c r="L35" s="18"/>
      <c r="M35" s="18"/>
      <c r="N35" s="18"/>
      <c r="O35" s="303"/>
      <c r="P35" s="50"/>
      <c r="Q35" s="35">
        <v>0</v>
      </c>
      <c r="R35" s="9"/>
      <c r="S35" s="9"/>
      <c r="T35" s="9"/>
    </row>
    <row r="36" spans="1:20" ht="12.75">
      <c r="A36" s="17"/>
      <c r="B36" s="18"/>
      <c r="C36" s="18"/>
      <c r="D36" s="18"/>
      <c r="E36" s="18"/>
      <c r="F36" s="303"/>
      <c r="G36" s="44"/>
      <c r="H36" s="34">
        <v>0</v>
      </c>
      <c r="I36" s="4"/>
      <c r="J36" s="48"/>
      <c r="K36" s="18"/>
      <c r="L36" s="18"/>
      <c r="M36" s="18"/>
      <c r="N36" s="18"/>
      <c r="O36" s="303"/>
      <c r="P36" s="50"/>
      <c r="Q36" s="35">
        <v>0</v>
      </c>
      <c r="R36" s="9"/>
      <c r="S36" s="9"/>
      <c r="T36" s="9"/>
    </row>
    <row r="37" spans="1:20" ht="12.75">
      <c r="A37" s="17"/>
      <c r="B37" s="18"/>
      <c r="C37" s="18"/>
      <c r="D37" s="18"/>
      <c r="E37" s="18"/>
      <c r="F37" s="303"/>
      <c r="G37" s="44"/>
      <c r="H37" s="34">
        <v>0</v>
      </c>
      <c r="I37" s="4"/>
      <c r="J37" s="48"/>
      <c r="K37" s="18"/>
      <c r="L37" s="18"/>
      <c r="M37" s="18"/>
      <c r="N37" s="18"/>
      <c r="O37" s="303"/>
      <c r="P37" s="50"/>
      <c r="Q37" s="35">
        <v>0</v>
      </c>
      <c r="R37" s="9"/>
      <c r="S37" s="9"/>
      <c r="T37" s="9"/>
    </row>
    <row r="38" spans="1:19" ht="12.75">
      <c r="A38" s="17"/>
      <c r="B38" s="18"/>
      <c r="C38" s="18"/>
      <c r="D38" s="18"/>
      <c r="E38" s="18"/>
      <c r="F38" s="303"/>
      <c r="G38" s="44"/>
      <c r="H38" s="34">
        <v>0</v>
      </c>
      <c r="I38" s="4"/>
      <c r="J38" s="48"/>
      <c r="K38" s="18"/>
      <c r="L38" s="18"/>
      <c r="M38" s="18"/>
      <c r="N38" s="18"/>
      <c r="O38" s="303"/>
      <c r="P38" s="50"/>
      <c r="Q38" s="35">
        <v>0</v>
      </c>
      <c r="R38" s="9"/>
      <c r="S38" s="147"/>
    </row>
    <row r="39" spans="1:19" ht="12.75">
      <c r="A39" s="17"/>
      <c r="B39" s="18"/>
      <c r="C39" s="18"/>
      <c r="D39" s="18"/>
      <c r="E39" s="18"/>
      <c r="F39" s="303"/>
      <c r="G39" s="44"/>
      <c r="H39" s="34">
        <v>0</v>
      </c>
      <c r="I39" s="4"/>
      <c r="J39" s="48"/>
      <c r="K39" s="18"/>
      <c r="L39" s="18"/>
      <c r="M39" s="18"/>
      <c r="N39" s="18"/>
      <c r="O39" s="303"/>
      <c r="P39" s="50"/>
      <c r="Q39" s="35">
        <v>0</v>
      </c>
      <c r="R39" s="9"/>
      <c r="S39" s="147"/>
    </row>
    <row r="40" spans="1:19" ht="12.75">
      <c r="A40" s="17"/>
      <c r="B40" s="18"/>
      <c r="C40" s="18"/>
      <c r="D40" s="18"/>
      <c r="E40" s="18"/>
      <c r="F40" s="303"/>
      <c r="G40" s="44"/>
      <c r="H40" s="34">
        <v>0</v>
      </c>
      <c r="I40" s="4"/>
      <c r="J40" s="48"/>
      <c r="K40" s="18"/>
      <c r="L40" s="18"/>
      <c r="M40" s="18"/>
      <c r="N40" s="18"/>
      <c r="O40" s="303"/>
      <c r="P40" s="50"/>
      <c r="Q40" s="35">
        <v>0</v>
      </c>
      <c r="R40" s="9"/>
      <c r="S40" s="147"/>
    </row>
    <row r="41" spans="1:18" ht="12.75">
      <c r="A41" s="17"/>
      <c r="B41" s="18"/>
      <c r="C41" s="18"/>
      <c r="D41" s="18"/>
      <c r="E41" s="18"/>
      <c r="F41" s="303"/>
      <c r="G41" s="44"/>
      <c r="H41" s="34">
        <v>0</v>
      </c>
      <c r="I41" s="4"/>
      <c r="J41" s="48"/>
      <c r="K41" s="18"/>
      <c r="L41" s="18"/>
      <c r="M41" s="18"/>
      <c r="N41" s="18"/>
      <c r="O41" s="303"/>
      <c r="P41" s="50"/>
      <c r="Q41" s="35">
        <v>0</v>
      </c>
      <c r="R41" s="9"/>
    </row>
    <row r="42" spans="1:20" ht="12.75">
      <c r="A42" s="17"/>
      <c r="B42" s="18"/>
      <c r="C42" s="18"/>
      <c r="D42" s="18"/>
      <c r="E42" s="18"/>
      <c r="F42" s="303"/>
      <c r="G42" s="44"/>
      <c r="H42" s="34">
        <v>0</v>
      </c>
      <c r="I42" s="4"/>
      <c r="J42" s="48"/>
      <c r="K42" s="18"/>
      <c r="L42" s="18"/>
      <c r="M42" s="18"/>
      <c r="N42" s="18"/>
      <c r="O42" s="303"/>
      <c r="P42" s="50"/>
      <c r="Q42" s="35">
        <v>0</v>
      </c>
      <c r="R42" s="9"/>
      <c r="S42" s="9"/>
      <c r="T42" s="9"/>
    </row>
    <row r="43" spans="1:20" ht="12.75">
      <c r="A43" s="17"/>
      <c r="B43" s="18"/>
      <c r="C43" s="18"/>
      <c r="D43" s="18"/>
      <c r="E43" s="18"/>
      <c r="F43" s="303"/>
      <c r="G43" s="44"/>
      <c r="H43" s="34">
        <v>0</v>
      </c>
      <c r="I43" s="4"/>
      <c r="J43" s="48"/>
      <c r="K43" s="18"/>
      <c r="L43" s="18"/>
      <c r="M43" s="18"/>
      <c r="N43" s="18"/>
      <c r="O43" s="303"/>
      <c r="P43" s="50"/>
      <c r="Q43" s="35">
        <v>0</v>
      </c>
      <c r="R43" s="9"/>
      <c r="S43" s="9"/>
      <c r="T43" s="9"/>
    </row>
    <row r="44" spans="1:19" ht="12.75">
      <c r="A44" s="17"/>
      <c r="B44" s="18"/>
      <c r="C44" s="18"/>
      <c r="D44" s="18"/>
      <c r="E44" s="18"/>
      <c r="F44" s="303"/>
      <c r="G44" s="44"/>
      <c r="H44" s="34">
        <v>0</v>
      </c>
      <c r="I44" s="4"/>
      <c r="J44" s="48"/>
      <c r="K44" s="18"/>
      <c r="L44" s="18"/>
      <c r="M44" s="18"/>
      <c r="N44" s="18"/>
      <c r="O44" s="303"/>
      <c r="P44" s="50"/>
      <c r="Q44" s="35">
        <v>0</v>
      </c>
      <c r="R44" s="9"/>
      <c r="S44" s="147"/>
    </row>
    <row r="45" spans="1:18" ht="12.75">
      <c r="A45" s="17"/>
      <c r="B45" s="18"/>
      <c r="C45" s="18"/>
      <c r="D45" s="18"/>
      <c r="E45" s="18"/>
      <c r="F45" s="303"/>
      <c r="G45" s="44"/>
      <c r="H45" s="34">
        <v>0</v>
      </c>
      <c r="I45" s="4"/>
      <c r="J45" s="48"/>
      <c r="K45" s="18"/>
      <c r="L45" s="18"/>
      <c r="M45" s="18"/>
      <c r="N45" s="18"/>
      <c r="O45" s="303"/>
      <c r="P45" s="50"/>
      <c r="Q45" s="35">
        <v>0</v>
      </c>
      <c r="R45" s="9"/>
    </row>
    <row r="46" spans="1:18" ht="12.75">
      <c r="A46" s="17"/>
      <c r="B46" s="18"/>
      <c r="C46" s="18"/>
      <c r="D46" s="18"/>
      <c r="E46" s="18"/>
      <c r="F46" s="303"/>
      <c r="G46" s="44"/>
      <c r="H46" s="34">
        <v>0</v>
      </c>
      <c r="I46" s="4"/>
      <c r="J46" s="48"/>
      <c r="K46" s="18"/>
      <c r="L46" s="18"/>
      <c r="M46" s="18"/>
      <c r="N46" s="18"/>
      <c r="O46" s="303"/>
      <c r="P46" s="50"/>
      <c r="Q46" s="35">
        <v>0</v>
      </c>
      <c r="R46" s="9"/>
    </row>
    <row r="47" spans="1:19" ht="12.75">
      <c r="A47" s="17"/>
      <c r="B47" s="18"/>
      <c r="C47" s="18"/>
      <c r="D47" s="18"/>
      <c r="E47" s="18"/>
      <c r="F47" s="303"/>
      <c r="G47" s="44"/>
      <c r="H47" s="34">
        <v>0</v>
      </c>
      <c r="I47" s="4"/>
      <c r="J47" s="48"/>
      <c r="K47" s="18"/>
      <c r="L47" s="18"/>
      <c r="M47" s="18"/>
      <c r="N47" s="18"/>
      <c r="O47" s="303"/>
      <c r="P47" s="50"/>
      <c r="Q47" s="35">
        <v>0</v>
      </c>
      <c r="R47" s="9"/>
      <c r="S47" s="147"/>
    </row>
    <row r="48" spans="1:18" ht="12.75">
      <c r="A48" s="17"/>
      <c r="B48" s="18"/>
      <c r="C48" s="18"/>
      <c r="D48" s="18"/>
      <c r="E48" s="18"/>
      <c r="F48" s="303"/>
      <c r="G48" s="44"/>
      <c r="H48" s="34">
        <v>0</v>
      </c>
      <c r="I48" s="4"/>
      <c r="J48" s="48"/>
      <c r="K48" s="18"/>
      <c r="L48" s="18"/>
      <c r="M48" s="18"/>
      <c r="N48" s="18"/>
      <c r="O48" s="303"/>
      <c r="P48" s="50"/>
      <c r="Q48" s="35">
        <v>0</v>
      </c>
      <c r="R48" s="9"/>
    </row>
    <row r="49" spans="1:20" ht="12.75">
      <c r="A49" s="17"/>
      <c r="B49" s="18"/>
      <c r="C49" s="18"/>
      <c r="D49" s="18"/>
      <c r="E49" s="18"/>
      <c r="F49" s="303"/>
      <c r="G49" s="44"/>
      <c r="H49" s="34">
        <v>0</v>
      </c>
      <c r="I49" s="4"/>
      <c r="J49" s="48"/>
      <c r="K49" s="18"/>
      <c r="L49" s="18"/>
      <c r="M49" s="18"/>
      <c r="N49" s="18"/>
      <c r="O49" s="303"/>
      <c r="P49" s="50"/>
      <c r="Q49" s="35">
        <v>0</v>
      </c>
      <c r="R49" s="9"/>
      <c r="S49" s="148"/>
      <c r="T49" s="148"/>
    </row>
    <row r="50" spans="1:19" ht="12.75">
      <c r="A50" s="17"/>
      <c r="B50" s="18"/>
      <c r="C50" s="18"/>
      <c r="D50" s="18"/>
      <c r="E50" s="18"/>
      <c r="F50" s="303"/>
      <c r="G50" s="44"/>
      <c r="H50" s="34">
        <v>0</v>
      </c>
      <c r="I50" s="4"/>
      <c r="J50" s="48"/>
      <c r="K50" s="18"/>
      <c r="L50" s="18"/>
      <c r="M50" s="18"/>
      <c r="N50" s="18"/>
      <c r="O50" s="303"/>
      <c r="P50" s="50"/>
      <c r="Q50" s="35">
        <v>0</v>
      </c>
      <c r="R50" s="9"/>
      <c r="S50" s="147"/>
    </row>
    <row r="51" spans="1:18" ht="12.75">
      <c r="A51" s="17"/>
      <c r="B51" s="18"/>
      <c r="C51" s="18"/>
      <c r="D51" s="18"/>
      <c r="E51" s="18"/>
      <c r="F51" s="303"/>
      <c r="G51" s="44"/>
      <c r="H51" s="34">
        <v>0</v>
      </c>
      <c r="I51" s="4"/>
      <c r="J51" s="48"/>
      <c r="K51" s="18"/>
      <c r="L51" s="18"/>
      <c r="M51" s="18"/>
      <c r="N51" s="18"/>
      <c r="O51" s="303"/>
      <c r="P51" s="50"/>
      <c r="Q51" s="35">
        <v>0</v>
      </c>
      <c r="R51" s="9"/>
    </row>
    <row r="52" spans="1:20" ht="12.75">
      <c r="A52" s="17"/>
      <c r="B52" s="18"/>
      <c r="C52" s="18"/>
      <c r="D52" s="18"/>
      <c r="E52" s="18"/>
      <c r="F52" s="303"/>
      <c r="G52" s="44"/>
      <c r="H52" s="34">
        <v>0</v>
      </c>
      <c r="I52" s="4"/>
      <c r="J52" s="48"/>
      <c r="K52" s="18"/>
      <c r="L52" s="18"/>
      <c r="M52" s="18"/>
      <c r="N52" s="18"/>
      <c r="O52" s="303"/>
      <c r="P52" s="50"/>
      <c r="Q52" s="35">
        <v>0</v>
      </c>
      <c r="R52" s="9"/>
      <c r="S52" s="9"/>
      <c r="T52" s="9"/>
    </row>
    <row r="53" spans="1:20" ht="12.75">
      <c r="A53" s="17"/>
      <c r="B53" s="18"/>
      <c r="C53" s="18"/>
      <c r="D53" s="18"/>
      <c r="E53" s="18"/>
      <c r="F53" s="303"/>
      <c r="G53" s="44"/>
      <c r="H53" s="34">
        <v>0</v>
      </c>
      <c r="I53" s="4"/>
      <c r="J53" s="48"/>
      <c r="K53" s="18"/>
      <c r="L53" s="18"/>
      <c r="M53" s="18"/>
      <c r="N53" s="18"/>
      <c r="O53" s="303"/>
      <c r="P53" s="50"/>
      <c r="Q53" s="35">
        <v>0</v>
      </c>
      <c r="R53" s="9"/>
      <c r="S53" s="9"/>
      <c r="T53" s="9"/>
    </row>
    <row r="54" spans="1:20" ht="12.75">
      <c r="A54" s="17"/>
      <c r="B54" s="18"/>
      <c r="C54" s="18"/>
      <c r="D54" s="18"/>
      <c r="E54" s="18"/>
      <c r="F54" s="303"/>
      <c r="G54" s="44"/>
      <c r="H54" s="34">
        <v>0</v>
      </c>
      <c r="I54" s="4"/>
      <c r="J54" s="48"/>
      <c r="K54" s="18"/>
      <c r="L54" s="18"/>
      <c r="M54" s="18"/>
      <c r="N54" s="18"/>
      <c r="O54" s="303"/>
      <c r="P54" s="50"/>
      <c r="Q54" s="35">
        <v>0</v>
      </c>
      <c r="R54" s="9"/>
      <c r="S54" s="146"/>
      <c r="T54" s="9"/>
    </row>
    <row r="55" spans="1:20" ht="13.5" thickBot="1">
      <c r="A55" s="114"/>
      <c r="B55" s="77"/>
      <c r="C55" s="77"/>
      <c r="D55" s="77" t="s">
        <v>108</v>
      </c>
      <c r="E55" s="77"/>
      <c r="F55" s="346">
        <f>SUM(G4:G54,F49:G53)</f>
        <v>0</v>
      </c>
      <c r="G55" s="347"/>
      <c r="H55" s="115">
        <f>SUM(H4:H54)</f>
        <v>0</v>
      </c>
      <c r="I55" s="77"/>
      <c r="J55" s="77"/>
      <c r="K55" s="77"/>
      <c r="L55" s="77"/>
      <c r="M55" s="77" t="s">
        <v>108</v>
      </c>
      <c r="N55" s="77"/>
      <c r="O55" s="346">
        <f>SUM(P4:P54)</f>
        <v>0</v>
      </c>
      <c r="P55" s="347"/>
      <c r="Q55" s="116">
        <f>SUM(Q4:Q54)</f>
        <v>0</v>
      </c>
      <c r="R55" s="9"/>
      <c r="S55" s="9"/>
      <c r="T55" s="9"/>
    </row>
    <row r="56" spans="1:20" ht="12.75">
      <c r="A56" s="9"/>
      <c r="B56" s="9"/>
      <c r="C56" s="9"/>
      <c r="D56" s="9"/>
      <c r="E56" s="9"/>
      <c r="F56" s="9"/>
      <c r="G56" s="9"/>
      <c r="H56" s="9"/>
      <c r="I56" s="9"/>
      <c r="J56" s="9"/>
      <c r="K56" s="9"/>
      <c r="L56" s="9"/>
      <c r="M56" s="9"/>
      <c r="N56" s="9"/>
      <c r="O56" s="9"/>
      <c r="P56" s="9"/>
      <c r="Q56" s="9"/>
      <c r="R56" s="9"/>
      <c r="S56" s="9"/>
      <c r="T56" s="9"/>
    </row>
    <row r="57" spans="1:20" ht="12.75">
      <c r="A57" s="9"/>
      <c r="B57" s="9"/>
      <c r="C57" s="9"/>
      <c r="D57" s="9"/>
      <c r="E57" s="9"/>
      <c r="F57" s="9"/>
      <c r="G57" s="9"/>
      <c r="H57" s="9"/>
      <c r="I57" s="9"/>
      <c r="J57" s="9"/>
      <c r="K57" s="9"/>
      <c r="L57" s="9"/>
      <c r="M57" s="9"/>
      <c r="N57" s="9"/>
      <c r="O57" s="9"/>
      <c r="P57" s="9"/>
      <c r="Q57" s="9"/>
      <c r="R57" s="9"/>
      <c r="S57" s="9"/>
      <c r="T57" s="9"/>
    </row>
    <row r="58" spans="1:20" ht="12.75">
      <c r="A58" s="9"/>
      <c r="B58" s="9"/>
      <c r="C58" s="9"/>
      <c r="D58" s="9"/>
      <c r="E58" s="9"/>
      <c r="F58" s="9"/>
      <c r="G58" s="9"/>
      <c r="H58" s="9"/>
      <c r="I58" s="9"/>
      <c r="J58" s="9"/>
      <c r="K58" s="9"/>
      <c r="L58" s="9"/>
      <c r="M58" s="9"/>
      <c r="N58" s="9"/>
      <c r="O58" s="9"/>
      <c r="P58" s="9"/>
      <c r="Q58" s="9"/>
      <c r="R58" s="9"/>
      <c r="S58" s="9"/>
      <c r="T58" s="9"/>
    </row>
  </sheetData>
  <sheetProtection sheet="1" objects="1" scenarios="1"/>
  <mergeCells count="3">
    <mergeCell ref="F55:G55"/>
    <mergeCell ref="O55:P55"/>
    <mergeCell ref="E2:F2"/>
  </mergeCells>
  <printOptions/>
  <pageMargins left="0.5" right="0.5" top="0.5" bottom="0.75" header="0" footer="0"/>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N51"/>
  <sheetViews>
    <sheetView showGridLines="0" showRowColHeaders="0" workbookViewId="0" topLeftCell="A1">
      <selection activeCell="A4" sqref="A4:C4"/>
    </sheetView>
  </sheetViews>
  <sheetFormatPr defaultColWidth="9.140625" defaultRowHeight="12.75"/>
  <cols>
    <col min="1" max="1" width="9.140625" style="191" customWidth="1"/>
    <col min="2" max="3" width="4.8515625" style="191" customWidth="1"/>
    <col min="4" max="4" width="5.00390625" style="191" bestFit="1" customWidth="1"/>
    <col min="5" max="5" width="5.57421875" style="191" bestFit="1" customWidth="1"/>
    <col min="6" max="7" width="7.28125" style="191" customWidth="1"/>
    <col min="8" max="8" width="7.7109375" style="191" bestFit="1" customWidth="1"/>
    <col min="9" max="9" width="6.7109375" style="191" customWidth="1"/>
    <col min="10" max="13" width="7.7109375" style="191" customWidth="1"/>
    <col min="14" max="14" width="8.421875" style="191" customWidth="1"/>
    <col min="15" max="16384" width="9.140625" style="191" customWidth="1"/>
  </cols>
  <sheetData>
    <row r="1" spans="1:14" ht="18.75">
      <c r="A1" s="217" t="str">
        <f>"     Weapons    "&amp;Basic!A1</f>
        <v>     Weapons    [Enter Character Name Here]</v>
      </c>
      <c r="B1" s="218"/>
      <c r="C1" s="218"/>
      <c r="D1" s="168"/>
      <c r="E1" s="168"/>
      <c r="F1" s="168"/>
      <c r="G1" s="168"/>
      <c r="H1" s="168"/>
      <c r="I1" s="168"/>
      <c r="J1" s="168"/>
      <c r="K1" s="168"/>
      <c r="L1" s="168"/>
      <c r="M1" s="168"/>
      <c r="N1" s="219"/>
    </row>
    <row r="2" spans="1:14" ht="12.75" customHeight="1">
      <c r="A2" s="220"/>
      <c r="B2" s="221"/>
      <c r="C2" s="221"/>
      <c r="D2" s="222"/>
      <c r="E2" s="222"/>
      <c r="F2" s="222"/>
      <c r="G2" s="222"/>
      <c r="H2" s="222"/>
      <c r="I2" s="222"/>
      <c r="J2" s="222"/>
      <c r="K2" s="222"/>
      <c r="L2" s="222"/>
      <c r="M2" s="222"/>
      <c r="N2" s="223"/>
    </row>
    <row r="3" spans="1:14" ht="12.75">
      <c r="A3" s="365" t="s">
        <v>230</v>
      </c>
      <c r="B3" s="366"/>
      <c r="C3" s="367"/>
      <c r="D3" s="194" t="s">
        <v>55</v>
      </c>
      <c r="E3" s="194" t="s">
        <v>180</v>
      </c>
      <c r="F3" s="358" t="s">
        <v>181</v>
      </c>
      <c r="G3" s="359"/>
      <c r="H3" s="360"/>
      <c r="I3" s="194" t="s">
        <v>182</v>
      </c>
      <c r="J3" s="194" t="s">
        <v>183</v>
      </c>
      <c r="K3" s="192" t="s">
        <v>184</v>
      </c>
      <c r="L3" s="193"/>
      <c r="M3" s="193"/>
      <c r="N3" s="224"/>
    </row>
    <row r="4" spans="1:14" ht="12.75">
      <c r="A4" s="368"/>
      <c r="B4" s="356"/>
      <c r="C4" s="357"/>
      <c r="D4" s="210"/>
      <c r="E4" s="210"/>
      <c r="F4" s="355"/>
      <c r="G4" s="356"/>
      <c r="H4" s="357"/>
      <c r="I4" s="210"/>
      <c r="J4" s="211"/>
      <c r="K4" s="212"/>
      <c r="L4" s="212"/>
      <c r="M4" s="212"/>
      <c r="N4" s="225"/>
    </row>
    <row r="5" spans="1:14" ht="12.75">
      <c r="A5" s="361"/>
      <c r="B5" s="350"/>
      <c r="C5" s="351"/>
      <c r="D5" s="43"/>
      <c r="E5" s="43"/>
      <c r="F5" s="349"/>
      <c r="G5" s="350"/>
      <c r="H5" s="351"/>
      <c r="I5" s="43"/>
      <c r="J5" s="43"/>
      <c r="K5" s="208"/>
      <c r="L5" s="208"/>
      <c r="M5" s="208"/>
      <c r="N5" s="226"/>
    </row>
    <row r="6" spans="1:14" ht="12.75">
      <c r="A6" s="361"/>
      <c r="B6" s="350"/>
      <c r="C6" s="351"/>
      <c r="D6" s="43"/>
      <c r="E6" s="43"/>
      <c r="F6" s="349"/>
      <c r="G6" s="350"/>
      <c r="H6" s="351"/>
      <c r="I6" s="43"/>
      <c r="J6" s="43"/>
      <c r="K6" s="208"/>
      <c r="L6" s="208"/>
      <c r="M6" s="208"/>
      <c r="N6" s="226"/>
    </row>
    <row r="7" spans="1:14" ht="12.75">
      <c r="A7" s="361"/>
      <c r="B7" s="350"/>
      <c r="C7" s="351"/>
      <c r="D7" s="43"/>
      <c r="E7" s="43"/>
      <c r="F7" s="349"/>
      <c r="G7" s="350"/>
      <c r="H7" s="351"/>
      <c r="I7" s="43"/>
      <c r="J7" s="43"/>
      <c r="K7" s="208"/>
      <c r="L7" s="208"/>
      <c r="M7" s="208"/>
      <c r="N7" s="226"/>
    </row>
    <row r="8" spans="1:14" ht="12.75">
      <c r="A8" s="361"/>
      <c r="B8" s="350"/>
      <c r="C8" s="351"/>
      <c r="D8" s="43"/>
      <c r="E8" s="43"/>
      <c r="F8" s="349"/>
      <c r="G8" s="350"/>
      <c r="H8" s="351"/>
      <c r="I8" s="43"/>
      <c r="J8" s="43"/>
      <c r="K8" s="208"/>
      <c r="L8" s="208"/>
      <c r="M8" s="208"/>
      <c r="N8" s="226"/>
    </row>
    <row r="9" spans="1:14" ht="12.75">
      <c r="A9" s="361"/>
      <c r="B9" s="350"/>
      <c r="C9" s="351"/>
      <c r="D9" s="43"/>
      <c r="E9" s="43"/>
      <c r="F9" s="349"/>
      <c r="G9" s="350"/>
      <c r="H9" s="351"/>
      <c r="I9" s="43"/>
      <c r="J9" s="43"/>
      <c r="K9" s="208"/>
      <c r="L9" s="208"/>
      <c r="M9" s="208"/>
      <c r="N9" s="226"/>
    </row>
    <row r="10" spans="1:14" ht="12.75">
      <c r="A10" s="361"/>
      <c r="B10" s="350"/>
      <c r="C10" s="351"/>
      <c r="D10" s="43"/>
      <c r="E10" s="43"/>
      <c r="F10" s="349"/>
      <c r="G10" s="350"/>
      <c r="H10" s="351"/>
      <c r="I10" s="43"/>
      <c r="J10" s="43"/>
      <c r="K10" s="208"/>
      <c r="L10" s="208"/>
      <c r="M10" s="208"/>
      <c r="N10" s="226"/>
    </row>
    <row r="11" spans="1:14" ht="12.75">
      <c r="A11" s="361"/>
      <c r="B11" s="350"/>
      <c r="C11" s="351"/>
      <c r="D11" s="43"/>
      <c r="E11" s="43"/>
      <c r="F11" s="349"/>
      <c r="G11" s="350"/>
      <c r="H11" s="351"/>
      <c r="I11" s="43"/>
      <c r="J11" s="43"/>
      <c r="K11" s="208"/>
      <c r="L11" s="208"/>
      <c r="M11" s="208"/>
      <c r="N11" s="226"/>
    </row>
    <row r="12" spans="1:14" ht="12.75">
      <c r="A12" s="361"/>
      <c r="B12" s="350"/>
      <c r="C12" s="351"/>
      <c r="D12" s="43"/>
      <c r="E12" s="43"/>
      <c r="F12" s="349"/>
      <c r="G12" s="350"/>
      <c r="H12" s="351"/>
      <c r="I12" s="43"/>
      <c r="J12" s="43"/>
      <c r="K12" s="208"/>
      <c r="L12" s="208"/>
      <c r="M12" s="208"/>
      <c r="N12" s="226"/>
    </row>
    <row r="13" spans="1:14" ht="12.75">
      <c r="A13" s="369"/>
      <c r="B13" s="353"/>
      <c r="C13" s="354"/>
      <c r="D13" s="213"/>
      <c r="E13" s="213"/>
      <c r="F13" s="352"/>
      <c r="G13" s="353"/>
      <c r="H13" s="354"/>
      <c r="I13" s="213"/>
      <c r="J13" s="214"/>
      <c r="K13" s="209"/>
      <c r="L13" s="209"/>
      <c r="M13" s="209"/>
      <c r="N13" s="227"/>
    </row>
    <row r="14" spans="1:14" ht="12.75">
      <c r="A14" s="365" t="s">
        <v>185</v>
      </c>
      <c r="B14" s="366"/>
      <c r="C14" s="367"/>
      <c r="D14" s="194" t="s">
        <v>55</v>
      </c>
      <c r="E14" s="194" t="s">
        <v>186</v>
      </c>
      <c r="F14" s="194" t="s">
        <v>187</v>
      </c>
      <c r="G14" s="194" t="s">
        <v>188</v>
      </c>
      <c r="H14" s="194" t="s">
        <v>189</v>
      </c>
      <c r="I14" s="358" t="s">
        <v>181</v>
      </c>
      <c r="J14" s="359"/>
      <c r="K14" s="360"/>
      <c r="L14" s="194" t="s">
        <v>190</v>
      </c>
      <c r="M14" s="194" t="s">
        <v>191</v>
      </c>
      <c r="N14" s="228" t="s">
        <v>192</v>
      </c>
    </row>
    <row r="15" spans="1:14" ht="12.75">
      <c r="A15" s="368"/>
      <c r="B15" s="356"/>
      <c r="C15" s="357"/>
      <c r="D15" s="211"/>
      <c r="E15" s="211"/>
      <c r="F15" s="211"/>
      <c r="G15" s="211"/>
      <c r="H15" s="211"/>
      <c r="I15" s="355"/>
      <c r="J15" s="356"/>
      <c r="K15" s="357"/>
      <c r="L15" s="211"/>
      <c r="M15" s="211"/>
      <c r="N15" s="275"/>
    </row>
    <row r="16" spans="1:14" ht="12.75">
      <c r="A16" s="361"/>
      <c r="B16" s="350"/>
      <c r="C16" s="351"/>
      <c r="D16" s="43"/>
      <c r="E16" s="43"/>
      <c r="F16" s="43"/>
      <c r="G16" s="43"/>
      <c r="H16" s="43"/>
      <c r="I16" s="349"/>
      <c r="J16" s="350"/>
      <c r="K16" s="351"/>
      <c r="L16" s="43"/>
      <c r="M16" s="43"/>
      <c r="N16" s="229"/>
    </row>
    <row r="17" spans="1:14" ht="12.75">
      <c r="A17" s="361"/>
      <c r="B17" s="350"/>
      <c r="C17" s="351"/>
      <c r="D17" s="43"/>
      <c r="E17" s="43"/>
      <c r="F17" s="43"/>
      <c r="G17" s="43"/>
      <c r="H17" s="43"/>
      <c r="I17" s="349"/>
      <c r="J17" s="350"/>
      <c r="K17" s="351"/>
      <c r="L17" s="43"/>
      <c r="M17" s="43"/>
      <c r="N17" s="229"/>
    </row>
    <row r="18" spans="1:14" ht="12.75">
      <c r="A18" s="361"/>
      <c r="B18" s="350"/>
      <c r="C18" s="351"/>
      <c r="D18" s="43"/>
      <c r="E18" s="43"/>
      <c r="F18" s="43"/>
      <c r="G18" s="43"/>
      <c r="H18" s="43"/>
      <c r="I18" s="349"/>
      <c r="J18" s="350"/>
      <c r="K18" s="351"/>
      <c r="L18" s="43"/>
      <c r="M18" s="43"/>
      <c r="N18" s="229"/>
    </row>
    <row r="19" spans="1:14" ht="12.75">
      <c r="A19" s="361"/>
      <c r="B19" s="350"/>
      <c r="C19" s="351"/>
      <c r="D19" s="43"/>
      <c r="E19" s="43"/>
      <c r="F19" s="43"/>
      <c r="G19" s="43"/>
      <c r="H19" s="43"/>
      <c r="I19" s="349"/>
      <c r="J19" s="350"/>
      <c r="K19" s="351"/>
      <c r="L19" s="43"/>
      <c r="M19" s="43"/>
      <c r="N19" s="229"/>
    </row>
    <row r="20" spans="1:14" ht="12.75">
      <c r="A20" s="361"/>
      <c r="B20" s="350"/>
      <c r="C20" s="351"/>
      <c r="D20" s="43"/>
      <c r="E20" s="43"/>
      <c r="F20" s="43"/>
      <c r="G20" s="43"/>
      <c r="H20" s="43"/>
      <c r="I20" s="349"/>
      <c r="J20" s="350"/>
      <c r="K20" s="351"/>
      <c r="L20" s="43"/>
      <c r="M20" s="43"/>
      <c r="N20" s="229"/>
    </row>
    <row r="21" spans="1:14" ht="12.75">
      <c r="A21" s="362"/>
      <c r="B21" s="363"/>
      <c r="C21" s="364"/>
      <c r="D21" s="213"/>
      <c r="E21" s="213"/>
      <c r="F21" s="213"/>
      <c r="G21" s="213"/>
      <c r="H21" s="213"/>
      <c r="I21" s="352"/>
      <c r="J21" s="353"/>
      <c r="K21" s="354"/>
      <c r="L21" s="213"/>
      <c r="M21" s="213"/>
      <c r="N21" s="230"/>
    </row>
    <row r="22" spans="1:14" ht="12.75">
      <c r="A22" s="231" t="s">
        <v>193</v>
      </c>
      <c r="B22" s="198" t="s">
        <v>194</v>
      </c>
      <c r="C22" s="198" t="s">
        <v>195</v>
      </c>
      <c r="D22" s="198" t="s">
        <v>196</v>
      </c>
      <c r="E22" s="358" t="s">
        <v>197</v>
      </c>
      <c r="F22" s="359"/>
      <c r="G22" s="360"/>
      <c r="H22" s="199" t="s">
        <v>198</v>
      </c>
      <c r="I22" s="200"/>
      <c r="J22" s="200"/>
      <c r="K22" s="200"/>
      <c r="L22" s="200"/>
      <c r="M22" s="200"/>
      <c r="N22" s="232"/>
    </row>
    <row r="23" spans="1:14" ht="12.75">
      <c r="A23" s="233" t="s">
        <v>199</v>
      </c>
      <c r="B23" s="201">
        <v>-7</v>
      </c>
      <c r="C23" s="196"/>
      <c r="D23" s="196"/>
      <c r="E23" s="355"/>
      <c r="F23" s="356"/>
      <c r="G23" s="357"/>
      <c r="H23" s="202" t="s">
        <v>200</v>
      </c>
      <c r="I23" s="203"/>
      <c r="J23" s="203"/>
      <c r="K23" s="203"/>
      <c r="L23" s="203"/>
      <c r="M23" s="203"/>
      <c r="N23" s="234"/>
    </row>
    <row r="24" spans="1:14" ht="12.75">
      <c r="A24" s="235" t="s">
        <v>201</v>
      </c>
      <c r="B24" s="204">
        <v>-9</v>
      </c>
      <c r="C24" s="197"/>
      <c r="D24" s="197"/>
      <c r="E24" s="349"/>
      <c r="F24" s="350"/>
      <c r="G24" s="351"/>
      <c r="H24" s="205" t="s">
        <v>202</v>
      </c>
      <c r="I24" s="18"/>
      <c r="J24" s="18"/>
      <c r="K24" s="18"/>
      <c r="L24" s="18"/>
      <c r="M24" s="18"/>
      <c r="N24" s="22"/>
    </row>
    <row r="25" spans="1:14" ht="12.75">
      <c r="A25" s="235" t="s">
        <v>203</v>
      </c>
      <c r="B25" s="204">
        <v>-6</v>
      </c>
      <c r="C25" s="197"/>
      <c r="D25" s="197"/>
      <c r="E25" s="349"/>
      <c r="F25" s="350"/>
      <c r="G25" s="351"/>
      <c r="H25" s="205" t="s">
        <v>204</v>
      </c>
      <c r="I25" s="18"/>
      <c r="J25" s="18"/>
      <c r="K25" s="18"/>
      <c r="L25" s="18"/>
      <c r="M25" s="18"/>
      <c r="N25" s="22"/>
    </row>
    <row r="26" spans="1:14" ht="12.75">
      <c r="A26" s="235" t="s">
        <v>205</v>
      </c>
      <c r="B26" s="204">
        <v>-5</v>
      </c>
      <c r="C26" s="197"/>
      <c r="D26" s="197"/>
      <c r="E26" s="349"/>
      <c r="F26" s="350"/>
      <c r="G26" s="351"/>
      <c r="H26" s="205" t="s">
        <v>206</v>
      </c>
      <c r="I26" s="18"/>
      <c r="J26" s="18"/>
      <c r="K26" s="18"/>
      <c r="L26" s="18"/>
      <c r="M26" s="18"/>
      <c r="N26" s="22"/>
    </row>
    <row r="27" spans="1:14" ht="12.75">
      <c r="A27" s="235" t="s">
        <v>207</v>
      </c>
      <c r="B27" s="204">
        <v>-5</v>
      </c>
      <c r="C27" s="197"/>
      <c r="D27" s="197"/>
      <c r="E27" s="349"/>
      <c r="F27" s="350"/>
      <c r="G27" s="351"/>
      <c r="H27" s="205" t="s">
        <v>208</v>
      </c>
      <c r="I27" s="18"/>
      <c r="J27" s="18"/>
      <c r="K27" s="18"/>
      <c r="L27" s="18"/>
      <c r="M27" s="18"/>
      <c r="N27" s="22"/>
    </row>
    <row r="28" spans="1:14" ht="12.75">
      <c r="A28" s="235" t="s">
        <v>209</v>
      </c>
      <c r="B28" s="204">
        <v>-5</v>
      </c>
      <c r="C28" s="197"/>
      <c r="D28" s="197"/>
      <c r="E28" s="349"/>
      <c r="F28" s="350"/>
      <c r="G28" s="351"/>
      <c r="H28" s="205" t="s">
        <v>210</v>
      </c>
      <c r="I28" s="18"/>
      <c r="J28" s="18"/>
      <c r="K28" s="18"/>
      <c r="L28" s="18"/>
      <c r="M28" s="18"/>
      <c r="N28" s="22"/>
    </row>
    <row r="29" spans="1:14" ht="12.75">
      <c r="A29" s="235" t="s">
        <v>211</v>
      </c>
      <c r="B29" s="204">
        <v>-3</v>
      </c>
      <c r="C29" s="197"/>
      <c r="D29" s="197"/>
      <c r="E29" s="349"/>
      <c r="F29" s="350"/>
      <c r="G29" s="351"/>
      <c r="H29" s="205" t="s">
        <v>212</v>
      </c>
      <c r="I29" s="18"/>
      <c r="J29" s="18"/>
      <c r="K29" s="18"/>
      <c r="L29" s="18"/>
      <c r="M29" s="18"/>
      <c r="N29" s="22"/>
    </row>
    <row r="30" spans="1:14" ht="12.75">
      <c r="A30" s="235" t="s">
        <v>213</v>
      </c>
      <c r="B30" s="204" t="s">
        <v>214</v>
      </c>
      <c r="C30" s="197"/>
      <c r="D30" s="197"/>
      <c r="E30" s="349"/>
      <c r="F30" s="350"/>
      <c r="G30" s="351"/>
      <c r="H30" s="205" t="s">
        <v>215</v>
      </c>
      <c r="I30" s="18"/>
      <c r="J30" s="18"/>
      <c r="K30" s="18"/>
      <c r="L30" s="18"/>
      <c r="M30" s="18"/>
      <c r="N30" s="22"/>
    </row>
    <row r="31" spans="1:14" ht="12.75">
      <c r="A31" s="235" t="s">
        <v>216</v>
      </c>
      <c r="B31" s="204" t="s">
        <v>217</v>
      </c>
      <c r="C31" s="197"/>
      <c r="D31" s="197"/>
      <c r="E31" s="349"/>
      <c r="F31" s="350"/>
      <c r="G31" s="351"/>
      <c r="H31" s="205" t="s">
        <v>218</v>
      </c>
      <c r="I31" s="18"/>
      <c r="J31" s="18"/>
      <c r="K31" s="18"/>
      <c r="L31" s="18"/>
      <c r="M31" s="18"/>
      <c r="N31" s="22"/>
    </row>
    <row r="32" spans="1:14" ht="12.75">
      <c r="A32" s="235" t="s">
        <v>219</v>
      </c>
      <c r="B32" s="204">
        <v>-3</v>
      </c>
      <c r="C32" s="197"/>
      <c r="D32" s="197"/>
      <c r="E32" s="349"/>
      <c r="F32" s="350"/>
      <c r="G32" s="351"/>
      <c r="H32" s="205" t="s">
        <v>220</v>
      </c>
      <c r="I32" s="18"/>
      <c r="J32" s="18"/>
      <c r="K32" s="18"/>
      <c r="L32" s="18"/>
      <c r="M32" s="18"/>
      <c r="N32" s="22"/>
    </row>
    <row r="33" spans="1:14" ht="12.75">
      <c r="A33" s="235" t="s">
        <v>221</v>
      </c>
      <c r="B33" s="204">
        <v>-2</v>
      </c>
      <c r="C33" s="197"/>
      <c r="D33" s="197"/>
      <c r="E33" s="349"/>
      <c r="F33" s="350"/>
      <c r="G33" s="351"/>
      <c r="H33" s="205" t="s">
        <v>222</v>
      </c>
      <c r="I33" s="18"/>
      <c r="J33" s="18"/>
      <c r="K33" s="18"/>
      <c r="L33" s="18"/>
      <c r="M33" s="18"/>
      <c r="N33" s="22"/>
    </row>
    <row r="34" spans="1:14" ht="12.75">
      <c r="A34" s="235" t="s">
        <v>223</v>
      </c>
      <c r="B34" s="204">
        <v>-2</v>
      </c>
      <c r="C34" s="197"/>
      <c r="D34" s="197"/>
      <c r="E34" s="349"/>
      <c r="F34" s="350"/>
      <c r="G34" s="351"/>
      <c r="H34" s="205" t="s">
        <v>222</v>
      </c>
      <c r="I34" s="18"/>
      <c r="J34" s="18"/>
      <c r="K34" s="18"/>
      <c r="L34" s="18"/>
      <c r="M34" s="18"/>
      <c r="N34" s="22"/>
    </row>
    <row r="35" spans="1:14" ht="12.75">
      <c r="A35" s="235" t="s">
        <v>224</v>
      </c>
      <c r="B35" s="204">
        <v>-4</v>
      </c>
      <c r="C35" s="197"/>
      <c r="D35" s="197"/>
      <c r="E35" s="349"/>
      <c r="F35" s="350"/>
      <c r="G35" s="351"/>
      <c r="H35" s="205" t="s">
        <v>222</v>
      </c>
      <c r="I35" s="18"/>
      <c r="J35" s="18"/>
      <c r="K35" s="18"/>
      <c r="L35" s="18"/>
      <c r="M35" s="18"/>
      <c r="N35" s="22"/>
    </row>
    <row r="36" spans="1:14" ht="12.75">
      <c r="A36" s="235" t="s">
        <v>225</v>
      </c>
      <c r="B36" s="204">
        <v>-4</v>
      </c>
      <c r="C36" s="197"/>
      <c r="D36" s="197"/>
      <c r="E36" s="349"/>
      <c r="F36" s="350"/>
      <c r="G36" s="351"/>
      <c r="H36" s="205" t="s">
        <v>222</v>
      </c>
      <c r="I36" s="18"/>
      <c r="J36" s="18"/>
      <c r="K36" s="18"/>
      <c r="L36" s="18"/>
      <c r="M36" s="18"/>
      <c r="N36" s="22"/>
    </row>
    <row r="37" spans="1:14" ht="12.75">
      <c r="A37" s="235" t="s">
        <v>226</v>
      </c>
      <c r="B37" s="204">
        <v>-2</v>
      </c>
      <c r="C37" s="197"/>
      <c r="D37" s="197"/>
      <c r="E37" s="349"/>
      <c r="F37" s="350"/>
      <c r="G37" s="351"/>
      <c r="H37" s="205" t="s">
        <v>222</v>
      </c>
      <c r="I37" s="18"/>
      <c r="J37" s="18"/>
      <c r="K37" s="18"/>
      <c r="L37" s="18"/>
      <c r="M37" s="18"/>
      <c r="N37" s="22"/>
    </row>
    <row r="38" spans="1:14" ht="12.75">
      <c r="A38" s="235" t="s">
        <v>227</v>
      </c>
      <c r="B38" s="204">
        <v>-2</v>
      </c>
      <c r="C38" s="197"/>
      <c r="D38" s="197"/>
      <c r="E38" s="349"/>
      <c r="F38" s="350"/>
      <c r="G38" s="351"/>
      <c r="H38" s="205" t="s">
        <v>222</v>
      </c>
      <c r="I38" s="18"/>
      <c r="J38" s="18"/>
      <c r="K38" s="18"/>
      <c r="L38" s="18"/>
      <c r="M38" s="18"/>
      <c r="N38" s="22"/>
    </row>
    <row r="39" spans="1:14" ht="12.75">
      <c r="A39" s="235" t="s">
        <v>228</v>
      </c>
      <c r="B39" s="204">
        <v>-4</v>
      </c>
      <c r="C39" s="197"/>
      <c r="D39" s="197"/>
      <c r="E39" s="349"/>
      <c r="F39" s="350"/>
      <c r="G39" s="351"/>
      <c r="H39" s="205" t="s">
        <v>222</v>
      </c>
      <c r="I39" s="18"/>
      <c r="J39" s="18"/>
      <c r="K39" s="18"/>
      <c r="L39" s="18"/>
      <c r="M39" s="18"/>
      <c r="N39" s="22"/>
    </row>
    <row r="40" spans="1:14" ht="12.75">
      <c r="A40" s="235" t="s">
        <v>229</v>
      </c>
      <c r="B40" s="204">
        <v>-4</v>
      </c>
      <c r="C40" s="197"/>
      <c r="D40" s="197"/>
      <c r="E40" s="349"/>
      <c r="F40" s="350"/>
      <c r="G40" s="351"/>
      <c r="H40" s="205" t="s">
        <v>222</v>
      </c>
      <c r="I40" s="18"/>
      <c r="J40" s="18"/>
      <c r="K40" s="18"/>
      <c r="L40" s="18"/>
      <c r="M40" s="18"/>
      <c r="N40" s="22"/>
    </row>
    <row r="41" spans="1:14" ht="12.75">
      <c r="A41" s="236"/>
      <c r="B41" s="4"/>
      <c r="C41" s="4"/>
      <c r="D41" s="4"/>
      <c r="E41" s="4"/>
      <c r="F41" s="4"/>
      <c r="G41" s="4"/>
      <c r="H41" s="4"/>
      <c r="I41" s="4"/>
      <c r="J41" s="4"/>
      <c r="K41" s="4"/>
      <c r="L41" s="4"/>
      <c r="M41" s="4"/>
      <c r="N41" s="237"/>
    </row>
    <row r="42" spans="1:14" ht="12.75" customHeight="1">
      <c r="A42" s="238" t="s">
        <v>236</v>
      </c>
      <c r="B42" s="239"/>
      <c r="C42" s="239"/>
      <c r="D42" s="239"/>
      <c r="E42" s="239"/>
      <c r="F42" s="239"/>
      <c r="G42" s="239"/>
      <c r="H42" s="239"/>
      <c r="I42" s="239"/>
      <c r="J42" s="239"/>
      <c r="K42" s="239"/>
      <c r="L42" s="239"/>
      <c r="M42" s="239"/>
      <c r="N42" s="240"/>
    </row>
    <row r="43" spans="1:14" ht="12.75" customHeight="1">
      <c r="A43" s="241"/>
      <c r="B43" s="242" t="s">
        <v>237</v>
      </c>
      <c r="C43" s="243"/>
      <c r="D43" s="243"/>
      <c r="E43" s="243"/>
      <c r="F43" s="243"/>
      <c r="G43" s="243"/>
      <c r="H43" s="243"/>
      <c r="I43" s="243"/>
      <c r="J43" s="243"/>
      <c r="K43" s="243"/>
      <c r="L43" s="243"/>
      <c r="M43" s="243"/>
      <c r="N43" s="244"/>
    </row>
    <row r="44" spans="1:14" ht="12.75" customHeight="1">
      <c r="A44" s="238" t="s">
        <v>231</v>
      </c>
      <c r="B44" s="242"/>
      <c r="C44" s="242"/>
      <c r="D44" s="242"/>
      <c r="E44" s="242"/>
      <c r="F44" s="242"/>
      <c r="G44" s="242"/>
      <c r="H44" s="242"/>
      <c r="I44" s="242"/>
      <c r="J44" s="242"/>
      <c r="K44" s="242"/>
      <c r="L44" s="242"/>
      <c r="M44" s="242"/>
      <c r="N44" s="245"/>
    </row>
    <row r="45" spans="1:14" ht="12.75" customHeight="1">
      <c r="A45" s="238" t="s">
        <v>232</v>
      </c>
      <c r="B45" s="242"/>
      <c r="C45" s="242"/>
      <c r="D45" s="242"/>
      <c r="E45" s="242"/>
      <c r="F45" s="242"/>
      <c r="G45" s="242"/>
      <c r="H45" s="242"/>
      <c r="I45" s="242"/>
      <c r="J45" s="242"/>
      <c r="K45" s="242"/>
      <c r="L45" s="242"/>
      <c r="M45" s="242"/>
      <c r="N45" s="245"/>
    </row>
    <row r="46" spans="1:14" ht="12.75" customHeight="1">
      <c r="A46" s="238" t="s">
        <v>233</v>
      </c>
      <c r="B46" s="242"/>
      <c r="C46" s="242"/>
      <c r="D46" s="242"/>
      <c r="E46" s="242"/>
      <c r="F46" s="242"/>
      <c r="G46" s="242"/>
      <c r="H46" s="242"/>
      <c r="I46" s="242"/>
      <c r="J46" s="242"/>
      <c r="K46" s="242"/>
      <c r="L46" s="242"/>
      <c r="M46" s="242"/>
      <c r="N46" s="245"/>
    </row>
    <row r="47" spans="1:14" ht="12.75" customHeight="1">
      <c r="A47" s="238" t="s">
        <v>234</v>
      </c>
      <c r="B47" s="242"/>
      <c r="C47" s="242"/>
      <c r="D47" s="242"/>
      <c r="E47" s="242"/>
      <c r="F47" s="242"/>
      <c r="G47" s="242"/>
      <c r="H47" s="242"/>
      <c r="I47" s="242"/>
      <c r="J47" s="242"/>
      <c r="K47" s="242"/>
      <c r="L47" s="242"/>
      <c r="M47" s="242"/>
      <c r="N47" s="245"/>
    </row>
    <row r="48" spans="1:14" ht="12.75" customHeight="1">
      <c r="A48" s="241"/>
      <c r="B48" s="242" t="s">
        <v>235</v>
      </c>
      <c r="C48" s="242"/>
      <c r="D48" s="242"/>
      <c r="E48" s="242"/>
      <c r="F48" s="242"/>
      <c r="G48" s="242"/>
      <c r="H48" s="242"/>
      <c r="I48" s="242"/>
      <c r="J48" s="242"/>
      <c r="K48" s="242"/>
      <c r="L48" s="242"/>
      <c r="M48" s="242"/>
      <c r="N48" s="245"/>
    </row>
    <row r="49" spans="1:14" ht="12.75">
      <c r="A49" s="236"/>
      <c r="B49" s="4"/>
      <c r="C49" s="4"/>
      <c r="D49" s="4"/>
      <c r="E49" s="4"/>
      <c r="F49" s="4"/>
      <c r="G49" s="4"/>
      <c r="H49" s="4"/>
      <c r="I49" s="4"/>
      <c r="J49" s="4"/>
      <c r="K49" s="4"/>
      <c r="L49" s="4"/>
      <c r="M49" s="4"/>
      <c r="N49" s="237"/>
    </row>
    <row r="50" spans="1:14" ht="12.75">
      <c r="A50" s="236"/>
      <c r="B50" s="4"/>
      <c r="C50" s="4"/>
      <c r="D50" s="4"/>
      <c r="E50" s="4"/>
      <c r="F50" s="4"/>
      <c r="G50" s="4"/>
      <c r="H50" s="4"/>
      <c r="I50" s="4"/>
      <c r="J50" s="4"/>
      <c r="K50" s="4"/>
      <c r="L50" s="4"/>
      <c r="M50" s="4"/>
      <c r="N50" s="237"/>
    </row>
    <row r="51" spans="1:14" ht="13.5" thickBot="1">
      <c r="A51" s="246"/>
      <c r="B51" s="247"/>
      <c r="C51" s="247"/>
      <c r="D51" s="247"/>
      <c r="E51" s="247"/>
      <c r="F51" s="247"/>
      <c r="G51" s="247"/>
      <c r="H51" s="247"/>
      <c r="I51" s="247"/>
      <c r="J51" s="247"/>
      <c r="K51" s="247"/>
      <c r="L51" s="247"/>
      <c r="M51" s="247"/>
      <c r="N51" s="248"/>
    </row>
  </sheetData>
  <sheetProtection sheet="1" objects="1" scenarios="1"/>
  <mergeCells count="57">
    <mergeCell ref="E29:G29"/>
    <mergeCell ref="I14:K14"/>
    <mergeCell ref="I15:K15"/>
    <mergeCell ref="I16:K16"/>
    <mergeCell ref="I17:K17"/>
    <mergeCell ref="E27:G27"/>
    <mergeCell ref="E28:G28"/>
    <mergeCell ref="A11:C11"/>
    <mergeCell ref="A12:C12"/>
    <mergeCell ref="A13:C13"/>
    <mergeCell ref="A14:C14"/>
    <mergeCell ref="A15:C15"/>
    <mergeCell ref="A16:C16"/>
    <mergeCell ref="A19:C19"/>
    <mergeCell ref="A20:C20"/>
    <mergeCell ref="A17:C17"/>
    <mergeCell ref="A18:C18"/>
    <mergeCell ref="A10:C10"/>
    <mergeCell ref="E26:G26"/>
    <mergeCell ref="A21:C21"/>
    <mergeCell ref="A3:C3"/>
    <mergeCell ref="A4:C4"/>
    <mergeCell ref="A5:C5"/>
    <mergeCell ref="A6:C6"/>
    <mergeCell ref="A7:C7"/>
    <mergeCell ref="A8:C8"/>
    <mergeCell ref="A9:C9"/>
    <mergeCell ref="E30:G30"/>
    <mergeCell ref="E31:G31"/>
    <mergeCell ref="E32:G32"/>
    <mergeCell ref="E33:G33"/>
    <mergeCell ref="E34:G34"/>
    <mergeCell ref="E35:G35"/>
    <mergeCell ref="E36:G36"/>
    <mergeCell ref="E37:G37"/>
    <mergeCell ref="F11:H11"/>
    <mergeCell ref="F12:H12"/>
    <mergeCell ref="F13:H13"/>
    <mergeCell ref="E22:G22"/>
    <mergeCell ref="F7:H7"/>
    <mergeCell ref="F8:H8"/>
    <mergeCell ref="F9:H9"/>
    <mergeCell ref="F10:H10"/>
    <mergeCell ref="F3:H3"/>
    <mergeCell ref="F4:H4"/>
    <mergeCell ref="F5:H5"/>
    <mergeCell ref="F6:H6"/>
    <mergeCell ref="E38:G38"/>
    <mergeCell ref="E39:G39"/>
    <mergeCell ref="E40:G40"/>
    <mergeCell ref="I18:K18"/>
    <mergeCell ref="I19:K19"/>
    <mergeCell ref="I20:K20"/>
    <mergeCell ref="I21:K21"/>
    <mergeCell ref="E23:G23"/>
    <mergeCell ref="E24:G24"/>
    <mergeCell ref="E25:G25"/>
  </mergeCells>
  <printOptions/>
  <pageMargins left="0.5" right="0.5" top="1" bottom="1" header="0.5" footer="0.5"/>
  <pageSetup orientation="portrait" r:id="rId1"/>
</worksheet>
</file>

<file path=xl/worksheets/sheet6.xml><?xml version="1.0" encoding="utf-8"?>
<worksheet xmlns="http://schemas.openxmlformats.org/spreadsheetml/2006/main" xmlns:r="http://schemas.openxmlformats.org/officeDocument/2006/relationships">
  <dimension ref="A1:L160"/>
  <sheetViews>
    <sheetView showRowColHeader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2.7109375" style="124" bestFit="1" customWidth="1"/>
    <col min="2" max="2" width="2.7109375" style="124" customWidth="1"/>
    <col min="3" max="3" width="23.00390625" style="125" customWidth="1"/>
    <col min="4" max="4" width="4.57421875" style="126" customWidth="1"/>
    <col min="5" max="5" width="6.57421875" style="127" customWidth="1"/>
    <col min="6" max="6" width="6.28125" style="127" customWidth="1"/>
    <col min="7" max="7" width="6.57421875" style="127" customWidth="1"/>
    <col min="8" max="8" width="8.28125" style="127" customWidth="1"/>
    <col min="9" max="10" width="15.7109375" style="128" customWidth="1"/>
    <col min="11" max="11" width="5.57421875" style="127" customWidth="1"/>
    <col min="12" max="12" width="10.7109375" style="55" customWidth="1"/>
    <col min="13" max="16" width="5.7109375" style="55" customWidth="1"/>
    <col min="17" max="16384" width="9.140625" style="55" customWidth="1"/>
  </cols>
  <sheetData>
    <row r="1" spans="1:11" ht="18.75">
      <c r="A1" s="28" t="str">
        <f>"     Grimoire    "&amp;Basic!A1</f>
        <v>     Grimoire    [Enter Character Name Here]</v>
      </c>
      <c r="B1" s="27"/>
      <c r="C1" s="28"/>
      <c r="D1" s="45"/>
      <c r="E1" s="27"/>
      <c r="F1" s="27"/>
      <c r="G1" s="27"/>
      <c r="H1" s="27"/>
      <c r="I1" s="33" t="s">
        <v>134</v>
      </c>
      <c r="J1" s="7">
        <f>SUM(A4:A619)</f>
        <v>0</v>
      </c>
      <c r="K1" s="27"/>
    </row>
    <row r="2" spans="1:11" ht="11.25" customHeight="1">
      <c r="A2" s="27"/>
      <c r="B2" s="27"/>
      <c r="C2" s="28"/>
      <c r="D2" s="45"/>
      <c r="E2" s="27"/>
      <c r="F2" s="27"/>
      <c r="G2" s="27"/>
      <c r="H2" s="27"/>
      <c r="I2" s="29"/>
      <c r="J2" s="29"/>
      <c r="K2" s="27"/>
    </row>
    <row r="3" spans="1:12" s="106" customFormat="1" ht="12.75">
      <c r="A3" s="30" t="s">
        <v>129</v>
      </c>
      <c r="B3" s="31" t="s">
        <v>130</v>
      </c>
      <c r="C3" s="47" t="s">
        <v>47</v>
      </c>
      <c r="D3" s="46" t="s">
        <v>55</v>
      </c>
      <c r="E3" s="31" t="s">
        <v>48</v>
      </c>
      <c r="F3" s="31" t="s">
        <v>49</v>
      </c>
      <c r="G3" s="31" t="s">
        <v>50</v>
      </c>
      <c r="H3" s="31" t="s">
        <v>51</v>
      </c>
      <c r="I3" s="31" t="s">
        <v>40</v>
      </c>
      <c r="J3" s="31" t="s">
        <v>52</v>
      </c>
      <c r="K3" s="32" t="s">
        <v>53</v>
      </c>
      <c r="L3" s="32" t="s">
        <v>267</v>
      </c>
    </row>
    <row r="4" spans="1:12" ht="13.5">
      <c r="A4" s="287"/>
      <c r="B4" s="328"/>
      <c r="C4" s="294"/>
      <c r="D4" s="296">
        <f>IF(ISBLANK(A4),"",IF(ISBLANK(B4),VLOOKUP("MH",Skill_Table,(MATCH(A4,Points_Row,0)),FALSE)+Basic!$V$22,VLOOKUP("MVH",Skill_Table,(MATCH(A4,Points_Row,0)),FALSE)+Basic!$V$22)+L4)</f>
      </c>
      <c r="E4" s="289"/>
      <c r="F4" s="289"/>
      <c r="G4" s="289"/>
      <c r="H4" s="289"/>
      <c r="I4" s="288"/>
      <c r="J4" s="288"/>
      <c r="K4" s="289"/>
      <c r="L4" s="176"/>
    </row>
    <row r="5" spans="1:12" ht="13.5">
      <c r="A5" s="290"/>
      <c r="B5" s="320"/>
      <c r="C5" s="295"/>
      <c r="D5" s="292">
        <f>IF(ISBLANK(A5),"",IF(ISBLANK(B5),VLOOKUP("MH",Skill_Table,(MATCH(A5,Points_Row,0)),FALSE)+Basic!$V$22,VLOOKUP("MVH",Skill_Table,(MATCH(A5,Points_Row,0)),FALSE)+Basic!$V$22)+L5)</f>
      </c>
      <c r="E5" s="293"/>
      <c r="F5" s="293"/>
      <c r="G5" s="293"/>
      <c r="H5" s="293"/>
      <c r="I5" s="291"/>
      <c r="J5" s="291"/>
      <c r="K5" s="293"/>
      <c r="L5" s="176"/>
    </row>
    <row r="6" spans="1:12" ht="13.5">
      <c r="A6" s="290"/>
      <c r="B6" s="320"/>
      <c r="C6" s="295"/>
      <c r="D6" s="292">
        <f>IF(ISBLANK(A6),"",IF(ISBLANK(B6),VLOOKUP("MH",Skill_Table,(MATCH(A6,Points_Row,0)),FALSE)+Basic!$V$22,VLOOKUP("MVH",Skill_Table,(MATCH(A6,Points_Row,0)),FALSE)+Basic!$V$22)+L6)</f>
      </c>
      <c r="E6" s="293"/>
      <c r="F6" s="293"/>
      <c r="G6" s="293"/>
      <c r="H6" s="293"/>
      <c r="I6" s="291"/>
      <c r="J6" s="291"/>
      <c r="K6" s="293"/>
      <c r="L6" s="176"/>
    </row>
    <row r="7" spans="1:12" ht="13.5">
      <c r="A7" s="290"/>
      <c r="B7" s="320"/>
      <c r="C7" s="295"/>
      <c r="D7" s="292">
        <f>IF(ISBLANK(A7),"",IF(ISBLANK(B7),VLOOKUP("MH",Skill_Table,(MATCH(A7,Points_Row,0)),FALSE)+Basic!$V$22,VLOOKUP("MVH",Skill_Table,(MATCH(A7,Points_Row,0)),FALSE)+Basic!$V$22)+L7)</f>
      </c>
      <c r="E7" s="293"/>
      <c r="F7" s="293"/>
      <c r="G7" s="293"/>
      <c r="H7" s="293"/>
      <c r="I7" s="291"/>
      <c r="J7" s="291"/>
      <c r="K7" s="293"/>
      <c r="L7" s="176"/>
    </row>
    <row r="8" spans="1:12" ht="13.5">
      <c r="A8" s="290"/>
      <c r="B8" s="320"/>
      <c r="C8" s="295"/>
      <c r="D8" s="292">
        <f>IF(ISBLANK(A8),"",IF(ISBLANK(B8),VLOOKUP("MH",Skill_Table,(MATCH(A8,Points_Row,0)),FALSE)+Basic!$V$22,VLOOKUP("MVH",Skill_Table,(MATCH(A8,Points_Row,0)),FALSE)+Basic!$V$22)+L8)</f>
      </c>
      <c r="E8" s="293"/>
      <c r="F8" s="293"/>
      <c r="G8" s="293"/>
      <c r="H8" s="293"/>
      <c r="I8" s="291"/>
      <c r="J8" s="291"/>
      <c r="K8" s="293"/>
      <c r="L8" s="176"/>
    </row>
    <row r="9" spans="1:12" ht="13.5">
      <c r="A9" s="290"/>
      <c r="B9" s="320"/>
      <c r="C9" s="295"/>
      <c r="D9" s="292">
        <f>IF(ISBLANK(A9),"",IF(ISBLANK(B9),VLOOKUP("MH",Skill_Table,(MATCH(A9,Points_Row,0)),FALSE)+Basic!$V$22,VLOOKUP("MVH",Skill_Table,(MATCH(A9,Points_Row,0)),FALSE)+Basic!$V$22)+L9)</f>
      </c>
      <c r="E9" s="293"/>
      <c r="F9" s="293"/>
      <c r="G9" s="293"/>
      <c r="H9" s="293"/>
      <c r="I9" s="291"/>
      <c r="J9" s="291"/>
      <c r="K9" s="293"/>
      <c r="L9" s="176"/>
    </row>
    <row r="10" spans="1:12" ht="13.5">
      <c r="A10" s="290"/>
      <c r="B10" s="320"/>
      <c r="C10" s="295"/>
      <c r="D10" s="292">
        <f>IF(ISBLANK(A10),"",IF(ISBLANK(B10),VLOOKUP("MH",Skill_Table,(MATCH(A10,Points_Row,0)),FALSE)+Basic!$V$22,VLOOKUP("MVH",Skill_Table,(MATCH(A10,Points_Row,0)),FALSE)+Basic!$V$22)+L10)</f>
      </c>
      <c r="E10" s="293"/>
      <c r="F10" s="293"/>
      <c r="G10" s="293"/>
      <c r="H10" s="293"/>
      <c r="I10" s="291"/>
      <c r="J10" s="291"/>
      <c r="K10" s="293"/>
      <c r="L10" s="176"/>
    </row>
    <row r="11" spans="1:12" ht="13.5">
      <c r="A11" s="290"/>
      <c r="B11" s="320"/>
      <c r="C11" s="295"/>
      <c r="D11" s="292">
        <f>IF(ISBLANK(A11),"",IF(ISBLANK(B11),VLOOKUP("MH",Skill_Table,(MATCH(A11,Points_Row,0)),FALSE)+Basic!$V$22,VLOOKUP("MVH",Skill_Table,(MATCH(A11,Points_Row,0)),FALSE)+Basic!$V$22)+L11)</f>
      </c>
      <c r="E11" s="293"/>
      <c r="F11" s="293"/>
      <c r="G11" s="293"/>
      <c r="H11" s="293"/>
      <c r="I11" s="291"/>
      <c r="J11" s="291"/>
      <c r="K11" s="293"/>
      <c r="L11" s="176"/>
    </row>
    <row r="12" spans="1:12" ht="13.5">
      <c r="A12" s="290"/>
      <c r="B12" s="320"/>
      <c r="C12" s="295"/>
      <c r="D12" s="292">
        <f>IF(ISBLANK(A12),"",IF(ISBLANK(B12),VLOOKUP("MH",Skill_Table,(MATCH(A12,Points_Row,0)),FALSE)+Basic!$V$22,VLOOKUP("MVH",Skill_Table,(MATCH(A12,Points_Row,0)),FALSE)+Basic!$V$22)+L12)</f>
      </c>
      <c r="E12" s="293"/>
      <c r="F12" s="293"/>
      <c r="G12" s="293"/>
      <c r="H12" s="293"/>
      <c r="I12" s="291"/>
      <c r="J12" s="291"/>
      <c r="K12" s="293"/>
      <c r="L12" s="176"/>
    </row>
    <row r="13" spans="1:12" ht="13.5">
      <c r="A13" s="290"/>
      <c r="B13" s="320"/>
      <c r="C13" s="295"/>
      <c r="D13" s="292">
        <f>IF(ISBLANK(A13),"",IF(ISBLANK(B13),VLOOKUP("MH",Skill_Table,(MATCH(A13,Points_Row,0)),FALSE)+Basic!$V$22,VLOOKUP("MVH",Skill_Table,(MATCH(A13,Points_Row,0)),FALSE)+Basic!$V$22)+L13)</f>
      </c>
      <c r="E13" s="293"/>
      <c r="F13" s="293"/>
      <c r="G13" s="293"/>
      <c r="H13" s="293"/>
      <c r="I13" s="291"/>
      <c r="J13" s="291"/>
      <c r="K13" s="293"/>
      <c r="L13" s="176"/>
    </row>
    <row r="14" spans="1:12" ht="13.5">
      <c r="A14" s="290"/>
      <c r="B14" s="320"/>
      <c r="C14" s="295"/>
      <c r="D14" s="292">
        <f>IF(ISBLANK(A14),"",IF(ISBLANK(B14),VLOOKUP("MH",Skill_Table,(MATCH(A14,Points_Row,0)),FALSE)+Basic!$V$22,VLOOKUP("MVH",Skill_Table,(MATCH(A14,Points_Row,0)),FALSE)+Basic!$V$22)+L14)</f>
      </c>
      <c r="E14" s="293"/>
      <c r="F14" s="293"/>
      <c r="G14" s="293"/>
      <c r="H14" s="293"/>
      <c r="I14" s="291"/>
      <c r="J14" s="291"/>
      <c r="K14" s="293"/>
      <c r="L14" s="176"/>
    </row>
    <row r="15" spans="1:12" ht="13.5">
      <c r="A15" s="290"/>
      <c r="B15" s="320"/>
      <c r="C15" s="295"/>
      <c r="D15" s="292">
        <f>IF(ISBLANK(A15),"",IF(ISBLANK(B15),VLOOKUP("MH",Skill_Table,(MATCH(A15,Points_Row,0)),FALSE)+Basic!$V$22,VLOOKUP("MVH",Skill_Table,(MATCH(A15,Points_Row,0)),FALSE)+Basic!$V$22)+L15)</f>
      </c>
      <c r="E15" s="293"/>
      <c r="F15" s="293"/>
      <c r="G15" s="293"/>
      <c r="H15" s="293"/>
      <c r="I15" s="291"/>
      <c r="J15" s="291"/>
      <c r="K15" s="293"/>
      <c r="L15" s="176"/>
    </row>
    <row r="16" spans="1:12" ht="13.5">
      <c r="A16" s="290"/>
      <c r="B16" s="320"/>
      <c r="C16" s="295"/>
      <c r="D16" s="292">
        <f>IF(ISBLANK(A16),"",IF(ISBLANK(B16),VLOOKUP("MH",Skill_Table,(MATCH(A16,Points_Row,0)),FALSE)+Basic!$V$22,VLOOKUP("MVH",Skill_Table,(MATCH(A16,Points_Row,0)),FALSE)+Basic!$V$22)+L16)</f>
      </c>
      <c r="E16" s="293"/>
      <c r="F16" s="293"/>
      <c r="G16" s="293"/>
      <c r="H16" s="293"/>
      <c r="I16" s="291"/>
      <c r="J16" s="291"/>
      <c r="K16" s="293"/>
      <c r="L16" s="176"/>
    </row>
    <row r="17" spans="1:12" ht="13.5">
      <c r="A17" s="290"/>
      <c r="B17" s="320"/>
      <c r="C17" s="295"/>
      <c r="D17" s="292">
        <f>IF(ISBLANK(A17),"",IF(ISBLANK(B17),VLOOKUP("MH",Skill_Table,(MATCH(A17,Points_Row,0)),FALSE)+Basic!$V$22,VLOOKUP("MVH",Skill_Table,(MATCH(A17,Points_Row,0)),FALSE)+Basic!$V$22)+L17)</f>
      </c>
      <c r="E17" s="293"/>
      <c r="F17" s="293"/>
      <c r="G17" s="293"/>
      <c r="H17" s="293"/>
      <c r="I17" s="291"/>
      <c r="J17" s="291"/>
      <c r="K17" s="293"/>
      <c r="L17" s="176"/>
    </row>
    <row r="18" spans="1:12" ht="13.5">
      <c r="A18" s="290"/>
      <c r="B18" s="320"/>
      <c r="C18" s="295"/>
      <c r="D18" s="292">
        <f>IF(ISBLANK(A18),"",IF(ISBLANK(B18),VLOOKUP("MH",Skill_Table,(MATCH(A18,Points_Row,0)),FALSE)+Basic!$V$22,VLOOKUP("MVH",Skill_Table,(MATCH(A18,Points_Row,0)),FALSE)+Basic!$V$22)+L18)</f>
      </c>
      <c r="E18" s="293"/>
      <c r="F18" s="293"/>
      <c r="G18" s="293"/>
      <c r="H18" s="293"/>
      <c r="I18" s="291"/>
      <c r="J18" s="291"/>
      <c r="K18" s="293"/>
      <c r="L18" s="176"/>
    </row>
    <row r="19" spans="1:12" ht="13.5">
      <c r="A19" s="290"/>
      <c r="B19" s="320"/>
      <c r="C19" s="295"/>
      <c r="D19" s="292">
        <f>IF(ISBLANK(A19),"",IF(ISBLANK(B19),VLOOKUP("MH",Skill_Table,(MATCH(A19,Points_Row,0)),FALSE)+Basic!$V$22,VLOOKUP("MVH",Skill_Table,(MATCH(A19,Points_Row,0)),FALSE)+Basic!$V$22)+L19)</f>
      </c>
      <c r="E19" s="293"/>
      <c r="F19" s="293"/>
      <c r="G19" s="293"/>
      <c r="H19" s="293"/>
      <c r="I19" s="291"/>
      <c r="J19" s="291"/>
      <c r="K19" s="293"/>
      <c r="L19" s="176"/>
    </row>
    <row r="20" spans="1:12" ht="13.5">
      <c r="A20" s="290"/>
      <c r="B20" s="320"/>
      <c r="C20" s="295"/>
      <c r="D20" s="292">
        <f>IF(ISBLANK(A20),"",IF(ISBLANK(B20),VLOOKUP("MH",Skill_Table,(MATCH(A20,Points_Row,0)),FALSE)+Basic!$V$22,VLOOKUP("MVH",Skill_Table,(MATCH(A20,Points_Row,0)),FALSE)+Basic!$V$22)+L20)</f>
      </c>
      <c r="E20" s="293"/>
      <c r="F20" s="293"/>
      <c r="G20" s="293"/>
      <c r="H20" s="293"/>
      <c r="I20" s="291"/>
      <c r="J20" s="291"/>
      <c r="K20" s="293"/>
      <c r="L20" s="176"/>
    </row>
    <row r="21" spans="1:12" ht="13.5">
      <c r="A21" s="290"/>
      <c r="B21" s="320"/>
      <c r="C21" s="295"/>
      <c r="D21" s="292">
        <f>IF(ISBLANK(A21),"",IF(ISBLANK(B21),VLOOKUP("MH",Skill_Table,(MATCH(A21,Points_Row,0)),FALSE)+Basic!$V$22,VLOOKUP("MVH",Skill_Table,(MATCH(A21,Points_Row,0)),FALSE)+Basic!$V$22)+L21)</f>
      </c>
      <c r="E21" s="293"/>
      <c r="F21" s="293"/>
      <c r="G21" s="293"/>
      <c r="H21" s="293"/>
      <c r="I21" s="291"/>
      <c r="J21" s="291"/>
      <c r="K21" s="293"/>
      <c r="L21" s="176"/>
    </row>
    <row r="22" spans="1:12" ht="13.5">
      <c r="A22" s="290"/>
      <c r="B22" s="320"/>
      <c r="C22" s="295"/>
      <c r="D22" s="292">
        <f>IF(ISBLANK(A22),"",IF(ISBLANK(B22),VLOOKUP("MH",Skill_Table,(MATCH(A22,Points_Row,0)),FALSE)+Basic!$V$22,VLOOKUP("MVH",Skill_Table,(MATCH(A22,Points_Row,0)),FALSE)+Basic!$V$22)+L22)</f>
      </c>
      <c r="E22" s="293"/>
      <c r="F22" s="293"/>
      <c r="G22" s="293"/>
      <c r="H22" s="293"/>
      <c r="I22" s="291"/>
      <c r="J22" s="291"/>
      <c r="K22" s="293"/>
      <c r="L22" s="176"/>
    </row>
    <row r="23" spans="1:12" ht="13.5">
      <c r="A23" s="290"/>
      <c r="B23" s="320"/>
      <c r="C23" s="295"/>
      <c r="D23" s="292">
        <f>IF(ISBLANK(A23),"",IF(ISBLANK(B23),VLOOKUP("MH",Skill_Table,(MATCH(A23,Points_Row,0)),FALSE)+Basic!$V$22,VLOOKUP("MVH",Skill_Table,(MATCH(A23,Points_Row,0)),FALSE)+Basic!$V$22)+L23)</f>
      </c>
      <c r="E23" s="293"/>
      <c r="F23" s="293"/>
      <c r="G23" s="293"/>
      <c r="H23" s="293"/>
      <c r="I23" s="291"/>
      <c r="J23" s="291"/>
      <c r="K23" s="293"/>
      <c r="L23" s="176"/>
    </row>
    <row r="24" spans="1:12" ht="13.5">
      <c r="A24" s="290"/>
      <c r="B24" s="320"/>
      <c r="C24" s="295"/>
      <c r="D24" s="292">
        <f>IF(ISBLANK(A24),"",IF(ISBLANK(B24),VLOOKUP("MH",Skill_Table,(MATCH(A24,Points_Row,0)),FALSE)+Basic!$V$22,VLOOKUP("MVH",Skill_Table,(MATCH(A24,Points_Row,0)),FALSE)+Basic!$V$22)+L24)</f>
      </c>
      <c r="E24" s="293"/>
      <c r="F24" s="293"/>
      <c r="G24" s="293"/>
      <c r="H24" s="293"/>
      <c r="I24" s="291"/>
      <c r="J24" s="291"/>
      <c r="K24" s="293"/>
      <c r="L24" s="176"/>
    </row>
    <row r="25" spans="1:12" ht="13.5">
      <c r="A25" s="290"/>
      <c r="B25" s="320"/>
      <c r="C25" s="295"/>
      <c r="D25" s="292">
        <f>IF(ISBLANK(A25),"",IF(ISBLANK(B25),VLOOKUP("MH",Skill_Table,(MATCH(A25,Points_Row,0)),FALSE)+Basic!$V$22,VLOOKUP("MVH",Skill_Table,(MATCH(A25,Points_Row,0)),FALSE)+Basic!$V$22)+L25)</f>
      </c>
      <c r="E25" s="293"/>
      <c r="F25" s="293"/>
      <c r="G25" s="293"/>
      <c r="H25" s="293"/>
      <c r="I25" s="291"/>
      <c r="J25" s="291"/>
      <c r="K25" s="293"/>
      <c r="L25" s="176"/>
    </row>
    <row r="26" spans="1:12" ht="13.5">
      <c r="A26" s="290"/>
      <c r="B26" s="320"/>
      <c r="C26" s="295"/>
      <c r="D26" s="292">
        <f>IF(ISBLANK(A26),"",IF(ISBLANK(B26),VLOOKUP("MH",Skill_Table,(MATCH(A26,Points_Row,0)),FALSE)+Basic!$V$22,VLOOKUP("MVH",Skill_Table,(MATCH(A26,Points_Row,0)),FALSE)+Basic!$V$22)+L26)</f>
      </c>
      <c r="E26" s="293"/>
      <c r="F26" s="293"/>
      <c r="G26" s="293"/>
      <c r="H26" s="293"/>
      <c r="I26" s="291"/>
      <c r="J26" s="291"/>
      <c r="K26" s="293"/>
      <c r="L26" s="176"/>
    </row>
    <row r="27" spans="1:12" ht="13.5">
      <c r="A27" s="290"/>
      <c r="B27" s="320"/>
      <c r="C27" s="295"/>
      <c r="D27" s="292">
        <f>IF(ISBLANK(A27),"",IF(ISBLANK(B27),VLOOKUP("MH",Skill_Table,(MATCH(A27,Points_Row,0)),FALSE)+Basic!$V$22,VLOOKUP("MVH",Skill_Table,(MATCH(A27,Points_Row,0)),FALSE)+Basic!$V$22)+L27)</f>
      </c>
      <c r="E27" s="293"/>
      <c r="F27" s="293"/>
      <c r="G27" s="293"/>
      <c r="H27" s="293"/>
      <c r="I27" s="291"/>
      <c r="J27" s="291"/>
      <c r="K27" s="293"/>
      <c r="L27" s="176"/>
    </row>
    <row r="28" spans="1:12" ht="13.5">
      <c r="A28" s="290"/>
      <c r="B28" s="320"/>
      <c r="C28" s="295"/>
      <c r="D28" s="292">
        <f>IF(ISBLANK(A28),"",IF(ISBLANK(B28),VLOOKUP("MH",Skill_Table,(MATCH(A28,Points_Row,0)),FALSE)+Basic!$V$22,VLOOKUP("MVH",Skill_Table,(MATCH(A28,Points_Row,0)),FALSE)+Basic!$V$22)+L28)</f>
      </c>
      <c r="E28" s="293"/>
      <c r="F28" s="293"/>
      <c r="G28" s="293"/>
      <c r="H28" s="293"/>
      <c r="I28" s="291"/>
      <c r="J28" s="291"/>
      <c r="K28" s="293"/>
      <c r="L28" s="176"/>
    </row>
    <row r="29" spans="1:12" ht="13.5">
      <c r="A29" s="290"/>
      <c r="B29" s="320"/>
      <c r="C29" s="295"/>
      <c r="D29" s="292">
        <f>IF(ISBLANK(A29),"",IF(ISBLANK(B29),VLOOKUP("MH",Skill_Table,(MATCH(A29,Points_Row,0)),FALSE)+Basic!$V$22,VLOOKUP("MVH",Skill_Table,(MATCH(A29,Points_Row,0)),FALSE)+Basic!$V$22)+L29)</f>
      </c>
      <c r="E29" s="293"/>
      <c r="F29" s="293"/>
      <c r="G29" s="293"/>
      <c r="H29" s="293"/>
      <c r="I29" s="291"/>
      <c r="J29" s="291"/>
      <c r="K29" s="293"/>
      <c r="L29" s="176"/>
    </row>
    <row r="30" spans="1:12" ht="13.5">
      <c r="A30" s="290"/>
      <c r="B30" s="320"/>
      <c r="C30" s="295"/>
      <c r="D30" s="292">
        <f>IF(ISBLANK(A30),"",IF(ISBLANK(B30),VLOOKUP("MH",Skill_Table,(MATCH(A30,Points_Row,0)),FALSE)+Basic!$V$22,VLOOKUP("MVH",Skill_Table,(MATCH(A30,Points_Row,0)),FALSE)+Basic!$V$22)+L30)</f>
      </c>
      <c r="E30" s="293"/>
      <c r="F30" s="293"/>
      <c r="G30" s="293"/>
      <c r="H30" s="293"/>
      <c r="I30" s="291"/>
      <c r="J30" s="291"/>
      <c r="K30" s="293"/>
      <c r="L30" s="176"/>
    </row>
    <row r="31" spans="1:12" ht="13.5">
      <c r="A31" s="290"/>
      <c r="B31" s="320"/>
      <c r="C31" s="295"/>
      <c r="D31" s="292">
        <f>IF(ISBLANK(A31),"",IF(ISBLANK(B31),VLOOKUP("MH",Skill_Table,(MATCH(A31,Points_Row,0)),FALSE)+Basic!$V$22,VLOOKUP("MVH",Skill_Table,(MATCH(A31,Points_Row,0)),FALSE)+Basic!$V$22)+L31)</f>
      </c>
      <c r="E31" s="293"/>
      <c r="F31" s="293"/>
      <c r="G31" s="293"/>
      <c r="H31" s="293"/>
      <c r="I31" s="291"/>
      <c r="J31" s="291"/>
      <c r="K31" s="293"/>
      <c r="L31" s="176"/>
    </row>
    <row r="32" spans="1:12" ht="13.5">
      <c r="A32" s="290"/>
      <c r="B32" s="320"/>
      <c r="C32" s="295"/>
      <c r="D32" s="292">
        <f>IF(ISBLANK(A32),"",IF(ISBLANK(B32),VLOOKUP("MH",Skill_Table,(MATCH(A32,Points_Row,0)),FALSE)+Basic!$V$22,VLOOKUP("MVH",Skill_Table,(MATCH(A32,Points_Row,0)),FALSE)+Basic!$V$22)+L32)</f>
      </c>
      <c r="E32" s="293"/>
      <c r="F32" s="293"/>
      <c r="G32" s="293"/>
      <c r="H32" s="293"/>
      <c r="I32" s="291"/>
      <c r="J32" s="291"/>
      <c r="K32" s="293"/>
      <c r="L32" s="176"/>
    </row>
    <row r="33" spans="1:12" ht="13.5">
      <c r="A33" s="290"/>
      <c r="B33" s="320"/>
      <c r="C33" s="295"/>
      <c r="D33" s="292">
        <f>IF(ISBLANK(A33),"",IF(ISBLANK(B33),VLOOKUP("MH",Skill_Table,(MATCH(A33,Points_Row,0)),FALSE)+Basic!$V$22,VLOOKUP("MVH",Skill_Table,(MATCH(A33,Points_Row,0)),FALSE)+Basic!$V$22)+L33)</f>
      </c>
      <c r="E33" s="293"/>
      <c r="F33" s="293"/>
      <c r="G33" s="293"/>
      <c r="H33" s="293"/>
      <c r="I33" s="291"/>
      <c r="J33" s="291"/>
      <c r="K33" s="293"/>
      <c r="L33" s="176"/>
    </row>
    <row r="34" spans="1:12" ht="13.5">
      <c r="A34" s="290"/>
      <c r="B34" s="320"/>
      <c r="C34" s="295"/>
      <c r="D34" s="292">
        <f>IF(ISBLANK(A34),"",IF(ISBLANK(B34),VLOOKUP("MH",Skill_Table,(MATCH(A34,Points_Row,0)),FALSE)+Basic!$V$22,VLOOKUP("MVH",Skill_Table,(MATCH(A34,Points_Row,0)),FALSE)+Basic!$V$22)+L34)</f>
      </c>
      <c r="E34" s="293"/>
      <c r="F34" s="293"/>
      <c r="G34" s="293"/>
      <c r="H34" s="293"/>
      <c r="I34" s="291"/>
      <c r="J34" s="291"/>
      <c r="K34" s="293"/>
      <c r="L34" s="176"/>
    </row>
    <row r="35" spans="1:12" ht="13.5">
      <c r="A35" s="290"/>
      <c r="B35" s="320"/>
      <c r="C35" s="295"/>
      <c r="D35" s="292">
        <f>IF(ISBLANK(A35),"",IF(ISBLANK(B35),VLOOKUP("MH",Skill_Table,(MATCH(A35,Points_Row,0)),FALSE)+Basic!$V$22,VLOOKUP("MVH",Skill_Table,(MATCH(A35,Points_Row,0)),FALSE)+Basic!$V$22)+L35)</f>
      </c>
      <c r="E35" s="293"/>
      <c r="F35" s="293"/>
      <c r="G35" s="293"/>
      <c r="H35" s="293"/>
      <c r="I35" s="291"/>
      <c r="J35" s="291"/>
      <c r="K35" s="293"/>
      <c r="L35" s="176"/>
    </row>
    <row r="36" spans="1:12" ht="13.5">
      <c r="A36" s="290"/>
      <c r="B36" s="320"/>
      <c r="C36" s="295"/>
      <c r="D36" s="292">
        <f>IF(ISBLANK(A36),"",IF(ISBLANK(B36),VLOOKUP("MH",Skill_Table,(MATCH(A36,Points_Row,0)),FALSE)+Basic!$V$22,VLOOKUP("MVH",Skill_Table,(MATCH(A36,Points_Row,0)),FALSE)+Basic!$V$22)+L36)</f>
      </c>
      <c r="E36" s="293"/>
      <c r="F36" s="293"/>
      <c r="G36" s="293"/>
      <c r="H36" s="293"/>
      <c r="I36" s="291"/>
      <c r="J36" s="291"/>
      <c r="K36" s="293"/>
      <c r="L36" s="176"/>
    </row>
    <row r="37" spans="1:12" ht="13.5">
      <c r="A37" s="290"/>
      <c r="B37" s="320"/>
      <c r="C37" s="295"/>
      <c r="D37" s="292">
        <f>IF(ISBLANK(A37),"",IF(ISBLANK(B37),VLOOKUP("MH",Skill_Table,(MATCH(A37,Points_Row,0)),FALSE)+Basic!$V$22,VLOOKUP("MVH",Skill_Table,(MATCH(A37,Points_Row,0)),FALSE)+Basic!$V$22)+L37)</f>
      </c>
      <c r="E37" s="293"/>
      <c r="F37" s="293"/>
      <c r="G37" s="293"/>
      <c r="H37" s="293"/>
      <c r="I37" s="291"/>
      <c r="J37" s="291"/>
      <c r="K37" s="293"/>
      <c r="L37" s="176"/>
    </row>
    <row r="38" spans="1:12" ht="13.5">
      <c r="A38" s="290"/>
      <c r="B38" s="320"/>
      <c r="C38" s="295"/>
      <c r="D38" s="292">
        <f>IF(ISBLANK(A38),"",IF(ISBLANK(B38),VLOOKUP("MH",Skill_Table,(MATCH(A38,Points_Row,0)),FALSE)+Basic!$V$22,VLOOKUP("MVH",Skill_Table,(MATCH(A38,Points_Row,0)),FALSE)+Basic!$V$22)+L38)</f>
      </c>
      <c r="E38" s="293"/>
      <c r="F38" s="293"/>
      <c r="G38" s="293"/>
      <c r="H38" s="293"/>
      <c r="I38" s="291"/>
      <c r="J38" s="291"/>
      <c r="K38" s="293"/>
      <c r="L38" s="176"/>
    </row>
    <row r="39" spans="1:12" ht="13.5">
      <c r="A39" s="290"/>
      <c r="B39" s="320"/>
      <c r="C39" s="295"/>
      <c r="D39" s="292">
        <f>IF(ISBLANK(A39),"",IF(ISBLANK(B39),VLOOKUP("MH",Skill_Table,(MATCH(A39,Points_Row,0)),FALSE)+Basic!$V$22,VLOOKUP("MVH",Skill_Table,(MATCH(A39,Points_Row,0)),FALSE)+Basic!$V$22)+L39)</f>
      </c>
      <c r="E39" s="293"/>
      <c r="F39" s="293"/>
      <c r="G39" s="293"/>
      <c r="H39" s="293"/>
      <c r="I39" s="291"/>
      <c r="J39" s="291"/>
      <c r="K39" s="293"/>
      <c r="L39" s="176"/>
    </row>
    <row r="40" spans="1:12" ht="13.5">
      <c r="A40" s="290"/>
      <c r="B40" s="320"/>
      <c r="C40" s="295"/>
      <c r="D40" s="292">
        <f>IF(ISBLANK(A40),"",IF(ISBLANK(B40),VLOOKUP("MH",Skill_Table,(MATCH(A40,Points_Row,0)),FALSE)+Basic!$V$22,VLOOKUP("MVH",Skill_Table,(MATCH(A40,Points_Row,0)),FALSE)+Basic!$V$22)+L40)</f>
      </c>
      <c r="E40" s="293"/>
      <c r="F40" s="293"/>
      <c r="G40" s="293"/>
      <c r="H40" s="293"/>
      <c r="I40" s="291"/>
      <c r="J40" s="291"/>
      <c r="K40" s="293"/>
      <c r="L40" s="176"/>
    </row>
    <row r="41" spans="1:12" ht="13.5">
      <c r="A41" s="290"/>
      <c r="B41" s="320"/>
      <c r="C41" s="295"/>
      <c r="D41" s="292">
        <f>IF(ISBLANK(A41),"",IF(ISBLANK(B41),VLOOKUP("MH",Skill_Table,(MATCH(A41,Points_Row,0)),FALSE)+Basic!$V$22,VLOOKUP("MVH",Skill_Table,(MATCH(A41,Points_Row,0)),FALSE)+Basic!$V$22)+L41)</f>
      </c>
      <c r="E41" s="293"/>
      <c r="F41" s="293"/>
      <c r="G41" s="293"/>
      <c r="H41" s="293"/>
      <c r="I41" s="291"/>
      <c r="J41" s="291"/>
      <c r="K41" s="293"/>
      <c r="L41" s="176"/>
    </row>
    <row r="42" spans="1:12" ht="13.5">
      <c r="A42" s="290"/>
      <c r="B42" s="320"/>
      <c r="C42" s="295"/>
      <c r="D42" s="292">
        <f>IF(ISBLANK(A42),"",IF(ISBLANK(B42),VLOOKUP("MH",Skill_Table,(MATCH(A42,Points_Row,0)),FALSE)+Basic!$V$22,VLOOKUP("MVH",Skill_Table,(MATCH(A42,Points_Row,0)),FALSE)+Basic!$V$22)+L42)</f>
      </c>
      <c r="E42" s="293"/>
      <c r="F42" s="293"/>
      <c r="G42" s="293"/>
      <c r="H42" s="293"/>
      <c r="I42" s="291"/>
      <c r="J42" s="291"/>
      <c r="K42" s="293"/>
      <c r="L42" s="176"/>
    </row>
    <row r="43" spans="1:12" ht="13.5">
      <c r="A43" s="290"/>
      <c r="B43" s="320"/>
      <c r="C43" s="295"/>
      <c r="D43" s="292">
        <f>IF(ISBLANK(A43),"",IF(ISBLANK(B43),VLOOKUP("MH",Skill_Table,(MATCH(A43,Points_Row,0)),FALSE)+Basic!$V$22,VLOOKUP("MVH",Skill_Table,(MATCH(A43,Points_Row,0)),FALSE)+Basic!$V$22)+L43)</f>
      </c>
      <c r="E43" s="293"/>
      <c r="F43" s="293"/>
      <c r="G43" s="293"/>
      <c r="H43" s="293"/>
      <c r="I43" s="291"/>
      <c r="J43" s="291"/>
      <c r="K43" s="293"/>
      <c r="L43" s="176"/>
    </row>
    <row r="44" spans="1:12" ht="13.5">
      <c r="A44" s="290"/>
      <c r="B44" s="320"/>
      <c r="C44" s="295"/>
      <c r="D44" s="292">
        <f>IF(ISBLANK(A44),"",IF(ISBLANK(B44),VLOOKUP("MH",Skill_Table,(MATCH(A44,Points_Row,0)),FALSE)+Basic!$V$22,VLOOKUP("MVH",Skill_Table,(MATCH(A44,Points_Row,0)),FALSE)+Basic!$V$22)+L44)</f>
      </c>
      <c r="E44" s="293"/>
      <c r="F44" s="293"/>
      <c r="G44" s="293"/>
      <c r="H44" s="293"/>
      <c r="I44" s="291"/>
      <c r="J44" s="291"/>
      <c r="K44" s="293"/>
      <c r="L44" s="176"/>
    </row>
    <row r="45" spans="1:12" ht="13.5">
      <c r="A45" s="290"/>
      <c r="B45" s="320"/>
      <c r="C45" s="295"/>
      <c r="D45" s="292">
        <f>IF(ISBLANK(A45),"",IF(ISBLANK(B45),VLOOKUP("MH",Skill_Table,(MATCH(A45,Points_Row,0)),FALSE)+Basic!$V$22,VLOOKUP("MVH",Skill_Table,(MATCH(A45,Points_Row,0)),FALSE)+Basic!$V$22)+L45)</f>
      </c>
      <c r="E45" s="293"/>
      <c r="F45" s="293"/>
      <c r="G45" s="293"/>
      <c r="H45" s="293"/>
      <c r="I45" s="291"/>
      <c r="J45" s="291"/>
      <c r="K45" s="293"/>
      <c r="L45" s="176"/>
    </row>
    <row r="46" spans="1:12" ht="13.5">
      <c r="A46" s="290"/>
      <c r="B46" s="320"/>
      <c r="C46" s="295"/>
      <c r="D46" s="292">
        <f>IF(ISBLANK(A46),"",IF(ISBLANK(B46),VLOOKUP("MH",Skill_Table,(MATCH(A46,Points_Row,0)),FALSE)+Basic!$V$22,VLOOKUP("MVH",Skill_Table,(MATCH(A46,Points_Row,0)),FALSE)+Basic!$V$22)+L46)</f>
      </c>
      <c r="E46" s="293"/>
      <c r="F46" s="293"/>
      <c r="G46" s="293"/>
      <c r="H46" s="293"/>
      <c r="I46" s="291"/>
      <c r="J46" s="291"/>
      <c r="K46" s="293"/>
      <c r="L46" s="176"/>
    </row>
    <row r="47" spans="1:12" ht="13.5">
      <c r="A47" s="290"/>
      <c r="B47" s="320"/>
      <c r="C47" s="295"/>
      <c r="D47" s="292">
        <f>IF(ISBLANK(A47),"",IF(ISBLANK(B47),VLOOKUP("MH",Skill_Table,(MATCH(A47,Points_Row,0)),FALSE)+Basic!$V$22,VLOOKUP("MVH",Skill_Table,(MATCH(A47,Points_Row,0)),FALSE)+Basic!$V$22)+L47)</f>
      </c>
      <c r="E47" s="293"/>
      <c r="F47" s="293"/>
      <c r="G47" s="293"/>
      <c r="H47" s="293"/>
      <c r="I47" s="291"/>
      <c r="J47" s="291"/>
      <c r="K47" s="293"/>
      <c r="L47" s="176"/>
    </row>
    <row r="48" spans="1:12" ht="13.5">
      <c r="A48" s="290"/>
      <c r="B48" s="320"/>
      <c r="C48" s="295"/>
      <c r="D48" s="292">
        <f>IF(ISBLANK(A48),"",IF(ISBLANK(B48),VLOOKUP("MH",Skill_Table,(MATCH(A48,Points_Row,0)),FALSE)+Basic!$V$22,VLOOKUP("MVH",Skill_Table,(MATCH(A48,Points_Row,0)),FALSE)+Basic!$V$22)+L48)</f>
      </c>
      <c r="E48" s="293"/>
      <c r="F48" s="293"/>
      <c r="G48" s="293"/>
      <c r="H48" s="293"/>
      <c r="I48" s="291"/>
      <c r="J48" s="291"/>
      <c r="K48" s="293"/>
      <c r="L48" s="176"/>
    </row>
    <row r="49" spans="1:12" ht="13.5">
      <c r="A49" s="290"/>
      <c r="B49" s="320"/>
      <c r="C49" s="295"/>
      <c r="D49" s="292">
        <f>IF(ISBLANK(A49),"",IF(ISBLANK(B49),VLOOKUP("MH",Skill_Table,(MATCH(A49,Points_Row,0)),FALSE)+Basic!$V$22,VLOOKUP("MVH",Skill_Table,(MATCH(A49,Points_Row,0)),FALSE)+Basic!$V$22)+L49)</f>
      </c>
      <c r="E49" s="293"/>
      <c r="F49" s="293"/>
      <c r="G49" s="293"/>
      <c r="H49" s="293"/>
      <c r="I49" s="291"/>
      <c r="J49" s="291"/>
      <c r="K49" s="293"/>
      <c r="L49" s="176"/>
    </row>
    <row r="50" spans="1:12" ht="13.5">
      <c r="A50" s="290"/>
      <c r="B50" s="320"/>
      <c r="C50" s="295"/>
      <c r="D50" s="292">
        <f>IF(ISBLANK(A50),"",IF(ISBLANK(B50),VLOOKUP("MH",Skill_Table,(MATCH(A50,Points_Row,0)),FALSE)+Basic!$V$22,VLOOKUP("MVH",Skill_Table,(MATCH(A50,Points_Row,0)),FALSE)+Basic!$V$22)+L50)</f>
      </c>
      <c r="E50" s="293"/>
      <c r="F50" s="293"/>
      <c r="G50" s="293"/>
      <c r="H50" s="293"/>
      <c r="I50" s="291"/>
      <c r="J50" s="291"/>
      <c r="K50" s="293"/>
      <c r="L50" s="176"/>
    </row>
    <row r="51" spans="1:12" ht="13.5">
      <c r="A51" s="290"/>
      <c r="B51" s="320"/>
      <c r="C51" s="295"/>
      <c r="D51" s="292">
        <f>IF(ISBLANK(A51),"",IF(ISBLANK(B51),VLOOKUP("MH",Skill_Table,(MATCH(A51,Points_Row,0)),FALSE)+Basic!$V$22,VLOOKUP("MVH",Skill_Table,(MATCH(A51,Points_Row,0)),FALSE)+Basic!$V$22)+L51)</f>
      </c>
      <c r="E51" s="293"/>
      <c r="F51" s="293"/>
      <c r="G51" s="293"/>
      <c r="H51" s="293"/>
      <c r="I51" s="291"/>
      <c r="J51" s="291"/>
      <c r="K51" s="293"/>
      <c r="L51" s="176"/>
    </row>
    <row r="52" spans="1:12" ht="13.5">
      <c r="A52" s="290"/>
      <c r="B52" s="320"/>
      <c r="C52" s="295"/>
      <c r="D52" s="292">
        <f>IF(ISBLANK(A52),"",IF(ISBLANK(B52),VLOOKUP("MH",Skill_Table,(MATCH(A52,Points_Row,0)),FALSE)+Basic!$V$22,VLOOKUP("MVH",Skill_Table,(MATCH(A52,Points_Row,0)),FALSE)+Basic!$V$22)+L52)</f>
      </c>
      <c r="E52" s="293"/>
      <c r="F52" s="293"/>
      <c r="G52" s="293"/>
      <c r="H52" s="293"/>
      <c r="I52" s="291"/>
      <c r="J52" s="291"/>
      <c r="K52" s="293"/>
      <c r="L52" s="176"/>
    </row>
    <row r="53" spans="1:12" ht="13.5">
      <c r="A53" s="290"/>
      <c r="B53" s="320"/>
      <c r="C53" s="295"/>
      <c r="D53" s="292">
        <f>IF(ISBLANK(A53),"",IF(ISBLANK(B53),VLOOKUP("MH",Skill_Table,(MATCH(A53,Points_Row,0)),FALSE)+Basic!$V$22,VLOOKUP("MVH",Skill_Table,(MATCH(A53,Points_Row,0)),FALSE)+Basic!$V$22)+L53)</f>
      </c>
      <c r="E53" s="293"/>
      <c r="F53" s="293"/>
      <c r="G53" s="293"/>
      <c r="H53" s="293"/>
      <c r="I53" s="291"/>
      <c r="J53" s="291"/>
      <c r="K53" s="293"/>
      <c r="L53" s="176"/>
    </row>
    <row r="54" spans="1:12" ht="13.5">
      <c r="A54" s="290"/>
      <c r="B54" s="320"/>
      <c r="C54" s="295"/>
      <c r="D54" s="292">
        <f>IF(ISBLANK(A54),"",IF(ISBLANK(B54),VLOOKUP("MH",Skill_Table,(MATCH(A54,Points_Row,0)),FALSE)+Basic!$V$22,VLOOKUP("MVH",Skill_Table,(MATCH(A54,Points_Row,0)),FALSE)+Basic!$V$22)+L54)</f>
      </c>
      <c r="E54" s="293"/>
      <c r="F54" s="293"/>
      <c r="G54" s="293"/>
      <c r="H54" s="293"/>
      <c r="I54" s="291"/>
      <c r="J54" s="291"/>
      <c r="K54" s="293"/>
      <c r="L54" s="176"/>
    </row>
    <row r="55" spans="1:12" ht="13.5">
      <c r="A55" s="290"/>
      <c r="B55" s="320"/>
      <c r="C55" s="295"/>
      <c r="D55" s="292">
        <f>IF(ISBLANK(A55),"",IF(ISBLANK(B55),VLOOKUP("MH",Skill_Table,(MATCH(A55,Points_Row,0)),FALSE)+Basic!$V$22,VLOOKUP("MVH",Skill_Table,(MATCH(A55,Points_Row,0)),FALSE)+Basic!$V$22)+L55)</f>
      </c>
      <c r="E55" s="293"/>
      <c r="F55" s="293"/>
      <c r="G55" s="293"/>
      <c r="H55" s="293"/>
      <c r="I55" s="291"/>
      <c r="J55" s="291"/>
      <c r="K55" s="293"/>
      <c r="L55" s="176"/>
    </row>
    <row r="56" spans="1:12" ht="13.5">
      <c r="A56" s="290"/>
      <c r="B56" s="320"/>
      <c r="C56" s="295"/>
      <c r="D56" s="292">
        <f>IF(ISBLANK(A56),"",IF(ISBLANK(B56),VLOOKUP("MH",Skill_Table,(MATCH(A56,Points_Row,0)),FALSE)+Basic!$V$22,VLOOKUP("MVH",Skill_Table,(MATCH(A56,Points_Row,0)),FALSE)+Basic!$V$22)+L56)</f>
      </c>
      <c r="E56" s="293"/>
      <c r="F56" s="293"/>
      <c r="G56" s="293"/>
      <c r="H56" s="293"/>
      <c r="I56" s="291"/>
      <c r="J56" s="291"/>
      <c r="K56" s="293"/>
      <c r="L56" s="176"/>
    </row>
    <row r="57" spans="1:12" ht="13.5">
      <c r="A57" s="290"/>
      <c r="B57" s="320"/>
      <c r="C57" s="295"/>
      <c r="D57" s="292">
        <f>IF(ISBLANK(A57),"",IF(ISBLANK(B57),VLOOKUP("MH",Skill_Table,(MATCH(A57,Points_Row,0)),FALSE)+Basic!$V$22,VLOOKUP("MVH",Skill_Table,(MATCH(A57,Points_Row,0)),FALSE)+Basic!$V$22)+L57)</f>
      </c>
      <c r="E57" s="293"/>
      <c r="F57" s="293"/>
      <c r="G57" s="293"/>
      <c r="H57" s="293"/>
      <c r="I57" s="291"/>
      <c r="J57" s="291"/>
      <c r="K57" s="293"/>
      <c r="L57" s="176"/>
    </row>
    <row r="58" spans="1:12" ht="13.5">
      <c r="A58" s="290"/>
      <c r="B58" s="320"/>
      <c r="C58" s="295"/>
      <c r="D58" s="292">
        <f>IF(ISBLANK(A58),"",IF(ISBLANK(B58),VLOOKUP("MH",Skill_Table,(MATCH(A58,Points_Row,0)),FALSE)+Basic!$V$22,VLOOKUP("MVH",Skill_Table,(MATCH(A58,Points_Row,0)),FALSE)+Basic!$V$22)+L58)</f>
      </c>
      <c r="E58" s="293"/>
      <c r="F58" s="293"/>
      <c r="G58" s="293"/>
      <c r="H58" s="293"/>
      <c r="I58" s="291"/>
      <c r="J58" s="291"/>
      <c r="K58" s="293"/>
      <c r="L58" s="176"/>
    </row>
    <row r="59" spans="1:12" ht="13.5">
      <c r="A59" s="290"/>
      <c r="B59" s="320"/>
      <c r="C59" s="295"/>
      <c r="D59" s="292">
        <f>IF(ISBLANK(A59),"",IF(ISBLANK(B59),VLOOKUP("MH",Skill_Table,(MATCH(A59,Points_Row,0)),FALSE)+Basic!$V$22,VLOOKUP("MVH",Skill_Table,(MATCH(A59,Points_Row,0)),FALSE)+Basic!$V$22)+L59)</f>
      </c>
      <c r="E59" s="293"/>
      <c r="F59" s="293"/>
      <c r="G59" s="293"/>
      <c r="H59" s="293"/>
      <c r="I59" s="291"/>
      <c r="J59" s="291"/>
      <c r="K59" s="293"/>
      <c r="L59" s="176"/>
    </row>
    <row r="60" spans="1:12" ht="13.5">
      <c r="A60" s="290"/>
      <c r="B60" s="320"/>
      <c r="C60" s="295"/>
      <c r="D60" s="292">
        <f>IF(ISBLANK(A60),"",IF(ISBLANK(B60),VLOOKUP("MH",Skill_Table,(MATCH(A60,Points_Row,0)),FALSE)+Basic!$V$22,VLOOKUP("MVH",Skill_Table,(MATCH(A60,Points_Row,0)),FALSE)+Basic!$V$22)+L60)</f>
      </c>
      <c r="E60" s="293"/>
      <c r="F60" s="293"/>
      <c r="G60" s="293"/>
      <c r="H60" s="293"/>
      <c r="I60" s="291"/>
      <c r="J60" s="291"/>
      <c r="K60" s="293"/>
      <c r="L60" s="176"/>
    </row>
    <row r="61" spans="1:12" ht="13.5">
      <c r="A61" s="290"/>
      <c r="B61" s="320"/>
      <c r="C61" s="295"/>
      <c r="D61" s="292">
        <f>IF(ISBLANK(A61),"",IF(ISBLANK(B61),VLOOKUP("MH",Skill_Table,(MATCH(A61,Points_Row,0)),FALSE)+Basic!$V$22,VLOOKUP("MVH",Skill_Table,(MATCH(A61,Points_Row,0)),FALSE)+Basic!$V$22)+L61)</f>
      </c>
      <c r="E61" s="293"/>
      <c r="F61" s="293"/>
      <c r="G61" s="293"/>
      <c r="H61" s="293"/>
      <c r="I61" s="291"/>
      <c r="J61" s="291"/>
      <c r="K61" s="293"/>
      <c r="L61" s="176"/>
    </row>
    <row r="62" spans="1:12" ht="13.5">
      <c r="A62" s="290"/>
      <c r="B62" s="320"/>
      <c r="C62" s="295"/>
      <c r="D62" s="292">
        <f>IF(ISBLANK(A62),"",IF(ISBLANK(B62),VLOOKUP("MH",Skill_Table,(MATCH(A62,Points_Row,0)),FALSE)+Basic!$V$22,VLOOKUP("MVH",Skill_Table,(MATCH(A62,Points_Row,0)),FALSE)+Basic!$V$22)+L62)</f>
      </c>
      <c r="E62" s="293"/>
      <c r="F62" s="293"/>
      <c r="G62" s="293"/>
      <c r="H62" s="293"/>
      <c r="I62" s="291"/>
      <c r="J62" s="291"/>
      <c r="K62" s="293"/>
      <c r="L62" s="176"/>
    </row>
    <row r="63" spans="1:12" ht="13.5">
      <c r="A63" s="290"/>
      <c r="B63" s="320"/>
      <c r="C63" s="295"/>
      <c r="D63" s="292">
        <f>IF(ISBLANK(A63),"",IF(ISBLANK(B63),VLOOKUP("MH",Skill_Table,(MATCH(A63,Points_Row,0)),FALSE)+Basic!$V$22,VLOOKUP("MVH",Skill_Table,(MATCH(A63,Points_Row,0)),FALSE)+Basic!$V$22)+L63)</f>
      </c>
      <c r="E63" s="293"/>
      <c r="F63" s="293"/>
      <c r="G63" s="293"/>
      <c r="H63" s="293"/>
      <c r="I63" s="291"/>
      <c r="J63" s="291"/>
      <c r="K63" s="293"/>
      <c r="L63" s="176"/>
    </row>
    <row r="64" spans="1:12" ht="13.5">
      <c r="A64" s="290"/>
      <c r="B64" s="320"/>
      <c r="C64" s="295"/>
      <c r="D64" s="292">
        <f>IF(ISBLANK(A64),"",IF(ISBLANK(B64),VLOOKUP("MH",Skill_Table,(MATCH(A64,Points_Row,0)),FALSE)+Basic!$V$22,VLOOKUP("MVH",Skill_Table,(MATCH(A64,Points_Row,0)),FALSE)+Basic!$V$22)+L64)</f>
      </c>
      <c r="E64" s="293"/>
      <c r="F64" s="293"/>
      <c r="G64" s="293"/>
      <c r="H64" s="293"/>
      <c r="I64" s="291"/>
      <c r="J64" s="291"/>
      <c r="K64" s="293"/>
      <c r="L64" s="176"/>
    </row>
    <row r="65" spans="1:12" ht="13.5">
      <c r="A65" s="290"/>
      <c r="B65" s="320"/>
      <c r="C65" s="295"/>
      <c r="D65" s="292">
        <f>IF(ISBLANK(A65),"",IF(ISBLANK(B65),VLOOKUP("MH",Skill_Table,(MATCH(A65,Points_Row,0)),FALSE)+Basic!$V$22,VLOOKUP("MVH",Skill_Table,(MATCH(A65,Points_Row,0)),FALSE)+Basic!$V$22)+L65)</f>
      </c>
      <c r="E65" s="293"/>
      <c r="F65" s="293"/>
      <c r="G65" s="293"/>
      <c r="H65" s="293"/>
      <c r="I65" s="291"/>
      <c r="J65" s="291"/>
      <c r="K65" s="293"/>
      <c r="L65" s="176"/>
    </row>
    <row r="66" spans="1:12" ht="13.5">
      <c r="A66" s="290"/>
      <c r="B66" s="320"/>
      <c r="C66" s="295"/>
      <c r="D66" s="292">
        <f>IF(ISBLANK(A66),"",IF(ISBLANK(B66),VLOOKUP("MH",Skill_Table,(MATCH(A66,Points_Row,0)),FALSE)+Basic!$V$22,VLOOKUP("MVH",Skill_Table,(MATCH(A66,Points_Row,0)),FALSE)+Basic!$V$22)+L66)</f>
      </c>
      <c r="E66" s="293"/>
      <c r="F66" s="293"/>
      <c r="G66" s="293"/>
      <c r="H66" s="293"/>
      <c r="I66" s="291"/>
      <c r="J66" s="291"/>
      <c r="K66" s="293"/>
      <c r="L66" s="176"/>
    </row>
    <row r="67" spans="1:12" ht="13.5">
      <c r="A67" s="290"/>
      <c r="B67" s="320"/>
      <c r="C67" s="295"/>
      <c r="D67" s="292">
        <f>IF(ISBLANK(A67),"",IF(ISBLANK(B67),VLOOKUP("MH",Skill_Table,(MATCH(A67,Points_Row,0)),FALSE)+Basic!$V$22,VLOOKUP("MVH",Skill_Table,(MATCH(A67,Points_Row,0)),FALSE)+Basic!$V$22)+L67)</f>
      </c>
      <c r="E67" s="293"/>
      <c r="F67" s="293"/>
      <c r="G67" s="293"/>
      <c r="H67" s="293"/>
      <c r="I67" s="291"/>
      <c r="J67" s="291"/>
      <c r="K67" s="293"/>
      <c r="L67" s="176"/>
    </row>
    <row r="68" spans="1:12" ht="13.5">
      <c r="A68" s="290"/>
      <c r="B68" s="320"/>
      <c r="C68" s="295"/>
      <c r="D68" s="292">
        <f>IF(ISBLANK(A68),"",IF(ISBLANK(B68),VLOOKUP("MH",Skill_Table,(MATCH(A68,Points_Row,0)),FALSE)+Basic!$V$22,VLOOKUP("MVH",Skill_Table,(MATCH(A68,Points_Row,0)),FALSE)+Basic!$V$22)+L68)</f>
      </c>
      <c r="E68" s="293"/>
      <c r="F68" s="293"/>
      <c r="G68" s="293"/>
      <c r="H68" s="293"/>
      <c r="I68" s="291"/>
      <c r="J68" s="291"/>
      <c r="K68" s="293"/>
      <c r="L68" s="176"/>
    </row>
    <row r="69" spans="1:12" ht="13.5">
      <c r="A69" s="290"/>
      <c r="B69" s="320"/>
      <c r="C69" s="295"/>
      <c r="D69" s="292">
        <f>IF(ISBLANK(A69),"",IF(ISBLANK(B69),VLOOKUP("MH",Skill_Table,(MATCH(A69,Points_Row,0)),FALSE)+Basic!$V$22,VLOOKUP("MVH",Skill_Table,(MATCH(A69,Points_Row,0)),FALSE)+Basic!$V$22)+L69)</f>
      </c>
      <c r="E69" s="293"/>
      <c r="F69" s="293"/>
      <c r="G69" s="293"/>
      <c r="H69" s="293"/>
      <c r="I69" s="291"/>
      <c r="J69" s="291"/>
      <c r="K69" s="293"/>
      <c r="L69" s="176"/>
    </row>
    <row r="70" spans="1:12" ht="13.5">
      <c r="A70" s="290"/>
      <c r="B70" s="320"/>
      <c r="C70" s="295"/>
      <c r="D70" s="292">
        <f>IF(ISBLANK(A70),"",IF(ISBLANK(B70),VLOOKUP("MH",Skill_Table,(MATCH(A70,Points_Row,0)),FALSE)+Basic!$V$22,VLOOKUP("MVH",Skill_Table,(MATCH(A70,Points_Row,0)),FALSE)+Basic!$V$22)+L70)</f>
      </c>
      <c r="E70" s="293"/>
      <c r="F70" s="293"/>
      <c r="G70" s="293"/>
      <c r="H70" s="293"/>
      <c r="I70" s="291"/>
      <c r="J70" s="291"/>
      <c r="K70" s="293"/>
      <c r="L70" s="176"/>
    </row>
    <row r="71" spans="1:12" ht="13.5">
      <c r="A71" s="290"/>
      <c r="B71" s="320"/>
      <c r="C71" s="295"/>
      <c r="D71" s="292">
        <f>IF(ISBLANK(A71),"",IF(ISBLANK(B71),VLOOKUP("MH",Skill_Table,(MATCH(A71,Points_Row,0)),FALSE)+Basic!$V$22,VLOOKUP("MVH",Skill_Table,(MATCH(A71,Points_Row,0)),FALSE)+Basic!$V$22)+L71)</f>
      </c>
      <c r="E71" s="293"/>
      <c r="F71" s="293"/>
      <c r="G71" s="293"/>
      <c r="H71" s="293"/>
      <c r="I71" s="291"/>
      <c r="J71" s="291"/>
      <c r="K71" s="293"/>
      <c r="L71" s="176"/>
    </row>
    <row r="72" spans="1:12" ht="13.5">
      <c r="A72" s="290"/>
      <c r="B72" s="320"/>
      <c r="C72" s="295"/>
      <c r="D72" s="292">
        <f>IF(ISBLANK(A72),"",IF(ISBLANK(B72),VLOOKUP("MH",Skill_Table,(MATCH(A72,Points_Row,0)),FALSE)+Basic!$V$22,VLOOKUP("MVH",Skill_Table,(MATCH(A72,Points_Row,0)),FALSE)+Basic!$V$22)+L72)</f>
      </c>
      <c r="E72" s="293"/>
      <c r="F72" s="293"/>
      <c r="G72" s="293"/>
      <c r="H72" s="293"/>
      <c r="I72" s="291"/>
      <c r="J72" s="291"/>
      <c r="K72" s="293"/>
      <c r="L72" s="176"/>
    </row>
    <row r="73" spans="1:12" ht="13.5">
      <c r="A73" s="290"/>
      <c r="B73" s="320"/>
      <c r="C73" s="295"/>
      <c r="D73" s="292">
        <f>IF(ISBLANK(A73),"",IF(ISBLANK(B73),VLOOKUP("MH",Skill_Table,(MATCH(A73,Points_Row,0)),FALSE)+Basic!$V$22,VLOOKUP("MVH",Skill_Table,(MATCH(A73,Points_Row,0)),FALSE)+Basic!$V$22)+L73)</f>
      </c>
      <c r="E73" s="293"/>
      <c r="F73" s="293"/>
      <c r="G73" s="293"/>
      <c r="H73" s="293"/>
      <c r="I73" s="291"/>
      <c r="J73" s="291"/>
      <c r="K73" s="293"/>
      <c r="L73" s="176"/>
    </row>
    <row r="74" spans="1:12" ht="13.5">
      <c r="A74" s="290"/>
      <c r="B74" s="320"/>
      <c r="C74" s="295"/>
      <c r="D74" s="292">
        <f>IF(ISBLANK(A74),"",IF(ISBLANK(B74),VLOOKUP("MH",Skill_Table,(MATCH(A74,Points_Row,0)),FALSE)+Basic!$V$22,VLOOKUP("MVH",Skill_Table,(MATCH(A74,Points_Row,0)),FALSE)+Basic!$V$22)+L74)</f>
      </c>
      <c r="E74" s="293"/>
      <c r="F74" s="293"/>
      <c r="G74" s="293"/>
      <c r="H74" s="293"/>
      <c r="I74" s="291"/>
      <c r="J74" s="291"/>
      <c r="K74" s="293"/>
      <c r="L74" s="176"/>
    </row>
    <row r="75" spans="1:12" ht="13.5">
      <c r="A75" s="290"/>
      <c r="B75" s="320"/>
      <c r="C75" s="295"/>
      <c r="D75" s="292">
        <f>IF(ISBLANK(A75),"",IF(ISBLANK(B75),VLOOKUP("MH",Skill_Table,(MATCH(A75,Points_Row,0)),FALSE)+Basic!$V$22,VLOOKUP("MVH",Skill_Table,(MATCH(A75,Points_Row,0)),FALSE)+Basic!$V$22)+L75)</f>
      </c>
      <c r="E75" s="293"/>
      <c r="F75" s="293"/>
      <c r="G75" s="293"/>
      <c r="H75" s="293"/>
      <c r="I75" s="291"/>
      <c r="J75" s="291"/>
      <c r="K75" s="293"/>
      <c r="L75" s="176"/>
    </row>
    <row r="76" spans="1:12" ht="13.5">
      <c r="A76" s="290"/>
      <c r="B76" s="320"/>
      <c r="C76" s="295"/>
      <c r="D76" s="292">
        <f>IF(ISBLANK(A76),"",IF(ISBLANK(B76),VLOOKUP("MH",Skill_Table,(MATCH(A76,Points_Row,0)),FALSE)+Basic!$V$22,VLOOKUP("MVH",Skill_Table,(MATCH(A76,Points_Row,0)),FALSE)+Basic!$V$22)+L76)</f>
      </c>
      <c r="E76" s="293"/>
      <c r="F76" s="293"/>
      <c r="G76" s="293"/>
      <c r="H76" s="293"/>
      <c r="I76" s="291"/>
      <c r="J76" s="291"/>
      <c r="K76" s="293"/>
      <c r="L76" s="176"/>
    </row>
    <row r="77" spans="1:12" ht="13.5">
      <c r="A77" s="290"/>
      <c r="B77" s="320"/>
      <c r="C77" s="295"/>
      <c r="D77" s="292">
        <f>IF(ISBLANK(A77),"",IF(ISBLANK(B77),VLOOKUP("MH",Skill_Table,(MATCH(A77,Points_Row,0)),FALSE)+Basic!$V$22,VLOOKUP("MVH",Skill_Table,(MATCH(A77,Points_Row,0)),FALSE)+Basic!$V$22)+L77)</f>
      </c>
      <c r="E77" s="293"/>
      <c r="F77" s="293"/>
      <c r="G77" s="293"/>
      <c r="H77" s="293"/>
      <c r="I77" s="291"/>
      <c r="J77" s="291"/>
      <c r="K77" s="293"/>
      <c r="L77" s="176"/>
    </row>
    <row r="78" spans="1:12" ht="13.5">
      <c r="A78" s="290"/>
      <c r="B78" s="320"/>
      <c r="C78" s="295"/>
      <c r="D78" s="292">
        <f>IF(ISBLANK(A78),"",IF(ISBLANK(B78),VLOOKUP("MH",Skill_Table,(MATCH(A78,Points_Row,0)),FALSE)+Basic!$V$22,VLOOKUP("MVH",Skill_Table,(MATCH(A78,Points_Row,0)),FALSE)+Basic!$V$22)+L78)</f>
      </c>
      <c r="E78" s="293"/>
      <c r="F78" s="293"/>
      <c r="G78" s="293"/>
      <c r="H78" s="293"/>
      <c r="I78" s="291"/>
      <c r="J78" s="291"/>
      <c r="K78" s="293"/>
      <c r="L78" s="176"/>
    </row>
    <row r="79" spans="1:12" ht="13.5">
      <c r="A79" s="290"/>
      <c r="B79" s="320"/>
      <c r="C79" s="295"/>
      <c r="D79" s="292">
        <f>IF(ISBLANK(A79),"",IF(ISBLANK(B79),VLOOKUP("MH",Skill_Table,(MATCH(A79,Points_Row,0)),FALSE)+Basic!$V$22,VLOOKUP("MVH",Skill_Table,(MATCH(A79,Points_Row,0)),FALSE)+Basic!$V$22)+L79)</f>
      </c>
      <c r="E79" s="293"/>
      <c r="F79" s="293"/>
      <c r="G79" s="293"/>
      <c r="H79" s="293"/>
      <c r="I79" s="291"/>
      <c r="J79" s="291"/>
      <c r="K79" s="293"/>
      <c r="L79" s="176"/>
    </row>
    <row r="80" spans="1:12" ht="13.5">
      <c r="A80" s="290"/>
      <c r="B80" s="320"/>
      <c r="C80" s="295"/>
      <c r="D80" s="292">
        <f>IF(ISBLANK(A80),"",IF(ISBLANK(B80),VLOOKUP("MH",Skill_Table,(MATCH(A80,Points_Row,0)),FALSE)+Basic!$V$22,VLOOKUP("MVH",Skill_Table,(MATCH(A80,Points_Row,0)),FALSE)+Basic!$V$22)+L80)</f>
      </c>
      <c r="E80" s="293"/>
      <c r="F80" s="293"/>
      <c r="G80" s="293"/>
      <c r="H80" s="293"/>
      <c r="I80" s="291"/>
      <c r="J80" s="291"/>
      <c r="K80" s="293"/>
      <c r="L80" s="176"/>
    </row>
    <row r="81" spans="1:12" ht="13.5">
      <c r="A81" s="290"/>
      <c r="B81" s="320"/>
      <c r="C81" s="295"/>
      <c r="D81" s="292">
        <f>IF(ISBLANK(A81),"",IF(ISBLANK(B81),VLOOKUP("MH",Skill_Table,(MATCH(A81,Points_Row,0)),FALSE)+Basic!$V$22,VLOOKUP("MVH",Skill_Table,(MATCH(A81,Points_Row,0)),FALSE)+Basic!$V$22)+L81)</f>
      </c>
      <c r="E81" s="293"/>
      <c r="F81" s="293"/>
      <c r="G81" s="293"/>
      <c r="H81" s="293"/>
      <c r="I81" s="291"/>
      <c r="J81" s="291"/>
      <c r="K81" s="293"/>
      <c r="L81" s="176"/>
    </row>
    <row r="82" spans="1:12" ht="13.5">
      <c r="A82" s="290"/>
      <c r="B82" s="320"/>
      <c r="C82" s="295"/>
      <c r="D82" s="292">
        <f>IF(ISBLANK(A82),"",IF(ISBLANK(B82),VLOOKUP("MH",Skill_Table,(MATCH(A82,Points_Row,0)),FALSE)+Basic!$V$22,VLOOKUP("MVH",Skill_Table,(MATCH(A82,Points_Row,0)),FALSE)+Basic!$V$22)+L82)</f>
      </c>
      <c r="E82" s="293"/>
      <c r="F82" s="293"/>
      <c r="G82" s="293"/>
      <c r="H82" s="293"/>
      <c r="I82" s="291"/>
      <c r="J82" s="291"/>
      <c r="K82" s="293"/>
      <c r="L82" s="176"/>
    </row>
    <row r="83" spans="1:12" ht="13.5">
      <c r="A83" s="290"/>
      <c r="B83" s="320"/>
      <c r="C83" s="295"/>
      <c r="D83" s="292">
        <f>IF(ISBLANK(A83),"",IF(ISBLANK(B83),VLOOKUP("MH",Skill_Table,(MATCH(A83,Points_Row,0)),FALSE)+Basic!$V$22,VLOOKUP("MVH",Skill_Table,(MATCH(A83,Points_Row,0)),FALSE)+Basic!$V$22)+L83)</f>
      </c>
      <c r="E83" s="293"/>
      <c r="F83" s="293"/>
      <c r="G83" s="293"/>
      <c r="H83" s="293"/>
      <c r="I83" s="291"/>
      <c r="J83" s="291"/>
      <c r="K83" s="293"/>
      <c r="L83" s="176"/>
    </row>
    <row r="84" spans="1:12" ht="13.5">
      <c r="A84" s="290"/>
      <c r="B84" s="320"/>
      <c r="C84" s="295"/>
      <c r="D84" s="292">
        <f>IF(ISBLANK(A84),"",IF(ISBLANK(B84),VLOOKUP("MH",Skill_Table,(MATCH(A84,Points_Row,0)),FALSE)+Basic!$V$22,VLOOKUP("MVH",Skill_Table,(MATCH(A84,Points_Row,0)),FALSE)+Basic!$V$22)+L84)</f>
      </c>
      <c r="E84" s="293"/>
      <c r="F84" s="293"/>
      <c r="G84" s="293"/>
      <c r="H84" s="293"/>
      <c r="I84" s="291"/>
      <c r="J84" s="291"/>
      <c r="K84" s="293"/>
      <c r="L84" s="176"/>
    </row>
    <row r="85" spans="1:12" ht="13.5">
      <c r="A85" s="290"/>
      <c r="B85" s="320"/>
      <c r="C85" s="295"/>
      <c r="D85" s="292">
        <f>IF(ISBLANK(A85),"",IF(ISBLANK(B85),VLOOKUP("MH",Skill_Table,(MATCH(A85,Points_Row,0)),FALSE)+Basic!$V$22,VLOOKUP("MVH",Skill_Table,(MATCH(A85,Points_Row,0)),FALSE)+Basic!$V$22)+L85)</f>
      </c>
      <c r="E85" s="293"/>
      <c r="F85" s="293"/>
      <c r="G85" s="293"/>
      <c r="H85" s="293"/>
      <c r="I85" s="291"/>
      <c r="J85" s="291"/>
      <c r="K85" s="293"/>
      <c r="L85" s="176"/>
    </row>
    <row r="86" spans="1:12" ht="13.5">
      <c r="A86" s="290"/>
      <c r="B86" s="320"/>
      <c r="C86" s="295"/>
      <c r="D86" s="292">
        <f>IF(ISBLANK(A86),"",IF(ISBLANK(B86),VLOOKUP("MH",Skill_Table,(MATCH(A86,Points_Row,0)),FALSE)+Basic!$V$22,VLOOKUP("MVH",Skill_Table,(MATCH(A86,Points_Row,0)),FALSE)+Basic!$V$22)+L86)</f>
      </c>
      <c r="E86" s="293"/>
      <c r="F86" s="293"/>
      <c r="G86" s="293"/>
      <c r="H86" s="293"/>
      <c r="I86" s="291"/>
      <c r="J86" s="291"/>
      <c r="K86" s="293"/>
      <c r="L86" s="176"/>
    </row>
    <row r="87" spans="1:12" ht="13.5">
      <c r="A87" s="290"/>
      <c r="B87" s="320"/>
      <c r="C87" s="295"/>
      <c r="D87" s="292">
        <f>IF(ISBLANK(A87),"",IF(ISBLANK(B87),VLOOKUP("MH",Skill_Table,(MATCH(A87,Points_Row,0)),FALSE)+Basic!$V$22,VLOOKUP("MVH",Skill_Table,(MATCH(A87,Points_Row,0)),FALSE)+Basic!$V$22)+L87)</f>
      </c>
      <c r="E87" s="293"/>
      <c r="F87" s="293"/>
      <c r="G87" s="293"/>
      <c r="H87" s="293"/>
      <c r="I87" s="291"/>
      <c r="J87" s="291"/>
      <c r="K87" s="293"/>
      <c r="L87" s="176"/>
    </row>
    <row r="88" spans="1:12" ht="13.5">
      <c r="A88" s="290"/>
      <c r="B88" s="320"/>
      <c r="C88" s="295"/>
      <c r="D88" s="292">
        <f>IF(ISBLANK(A88),"",IF(ISBLANK(B88),VLOOKUP("MH",Skill_Table,(MATCH(A88,Points_Row,0)),FALSE)+Basic!$V$22,VLOOKUP("MVH",Skill_Table,(MATCH(A88,Points_Row,0)),FALSE)+Basic!$V$22)+L88)</f>
      </c>
      <c r="E88" s="293"/>
      <c r="F88" s="293"/>
      <c r="G88" s="293"/>
      <c r="H88" s="293"/>
      <c r="I88" s="291"/>
      <c r="J88" s="291"/>
      <c r="K88" s="293"/>
      <c r="L88" s="176"/>
    </row>
    <row r="89" spans="1:12" ht="13.5">
      <c r="A89" s="290"/>
      <c r="B89" s="320"/>
      <c r="C89" s="295"/>
      <c r="D89" s="292">
        <f>IF(ISBLANK(A89),"",IF(ISBLANK(B89),VLOOKUP("MH",Skill_Table,(MATCH(A89,Points_Row,0)),FALSE)+Basic!$V$22,VLOOKUP("MVH",Skill_Table,(MATCH(A89,Points_Row,0)),FALSE)+Basic!$V$22)+L89)</f>
      </c>
      <c r="E89" s="293"/>
      <c r="F89" s="293"/>
      <c r="G89" s="293"/>
      <c r="H89" s="293"/>
      <c r="I89" s="291"/>
      <c r="J89" s="291"/>
      <c r="K89" s="293"/>
      <c r="L89" s="176"/>
    </row>
    <row r="90" spans="1:12" ht="13.5">
      <c r="A90" s="290"/>
      <c r="B90" s="320"/>
      <c r="C90" s="295"/>
      <c r="D90" s="292">
        <f>IF(ISBLANK(A90),"",IF(ISBLANK(B90),VLOOKUP("MH",Skill_Table,(MATCH(A90,Points_Row,0)),FALSE)+Basic!$V$22,VLOOKUP("MVH",Skill_Table,(MATCH(A90,Points_Row,0)),FALSE)+Basic!$V$22)+L90)</f>
      </c>
      <c r="E90" s="293"/>
      <c r="F90" s="293"/>
      <c r="G90" s="293"/>
      <c r="H90" s="293"/>
      <c r="I90" s="291"/>
      <c r="J90" s="291"/>
      <c r="K90" s="293"/>
      <c r="L90" s="176"/>
    </row>
    <row r="91" spans="1:12" ht="13.5">
      <c r="A91" s="290"/>
      <c r="B91" s="320"/>
      <c r="C91" s="295"/>
      <c r="D91" s="292">
        <f>IF(ISBLANK(A91),"",IF(ISBLANK(B91),VLOOKUP("MH",Skill_Table,(MATCH(A91,Points_Row,0)),FALSE)+Basic!$V$22,VLOOKUP("MVH",Skill_Table,(MATCH(A91,Points_Row,0)),FALSE)+Basic!$V$22)+L91)</f>
      </c>
      <c r="E91" s="293"/>
      <c r="F91" s="293"/>
      <c r="G91" s="293"/>
      <c r="H91" s="293"/>
      <c r="I91" s="291"/>
      <c r="J91" s="291"/>
      <c r="K91" s="293"/>
      <c r="L91" s="176"/>
    </row>
    <row r="92" spans="1:12" ht="13.5">
      <c r="A92" s="290"/>
      <c r="B92" s="320"/>
      <c r="C92" s="295"/>
      <c r="D92" s="292">
        <f>IF(ISBLANK(A92),"",IF(ISBLANK(B92),VLOOKUP("MH",Skill_Table,(MATCH(A92,Points_Row,0)),FALSE)+Basic!$V$22,VLOOKUP("MVH",Skill_Table,(MATCH(A92,Points_Row,0)),FALSE)+Basic!$V$22)+L92)</f>
      </c>
      <c r="E92" s="293"/>
      <c r="F92" s="293"/>
      <c r="G92" s="293"/>
      <c r="H92" s="293"/>
      <c r="I92" s="291"/>
      <c r="J92" s="291"/>
      <c r="K92" s="293"/>
      <c r="L92" s="176"/>
    </row>
    <row r="93" spans="1:12" ht="13.5">
      <c r="A93" s="290"/>
      <c r="B93" s="320"/>
      <c r="C93" s="295"/>
      <c r="D93" s="292">
        <f>IF(ISBLANK(A93),"",IF(ISBLANK(B93),VLOOKUP("MH",Skill_Table,(MATCH(A93,Points_Row,0)),FALSE)+Basic!$V$22,VLOOKUP("MVH",Skill_Table,(MATCH(A93,Points_Row,0)),FALSE)+Basic!$V$22)+L93)</f>
      </c>
      <c r="E93" s="293"/>
      <c r="F93" s="293"/>
      <c r="G93" s="293"/>
      <c r="H93" s="293"/>
      <c r="I93" s="291"/>
      <c r="J93" s="291"/>
      <c r="K93" s="293"/>
      <c r="L93" s="176"/>
    </row>
    <row r="94" spans="1:12" ht="13.5">
      <c r="A94" s="290"/>
      <c r="B94" s="320"/>
      <c r="C94" s="295"/>
      <c r="D94" s="292">
        <f>IF(ISBLANK(A94),"",IF(ISBLANK(B94),VLOOKUP("MH",Skill_Table,(MATCH(A94,Points_Row,0)),FALSE)+Basic!$V$22,VLOOKUP("MVH",Skill_Table,(MATCH(A94,Points_Row,0)),FALSE)+Basic!$V$22)+L94)</f>
      </c>
      <c r="E94" s="293"/>
      <c r="F94" s="293"/>
      <c r="G94" s="293"/>
      <c r="H94" s="293"/>
      <c r="I94" s="291"/>
      <c r="J94" s="291"/>
      <c r="K94" s="293"/>
      <c r="L94" s="176"/>
    </row>
    <row r="95" spans="1:12" ht="13.5">
      <c r="A95" s="290"/>
      <c r="B95" s="320"/>
      <c r="C95" s="295"/>
      <c r="D95" s="292">
        <f>IF(ISBLANK(A95),"",IF(ISBLANK(B95),VLOOKUP("MH",Skill_Table,(MATCH(A95,Points_Row,0)),FALSE)+Basic!$V$22,VLOOKUP("MVH",Skill_Table,(MATCH(A95,Points_Row,0)),FALSE)+Basic!$V$22)+L95)</f>
      </c>
      <c r="E95" s="293"/>
      <c r="F95" s="293"/>
      <c r="G95" s="293"/>
      <c r="H95" s="293"/>
      <c r="I95" s="291"/>
      <c r="J95" s="291"/>
      <c r="K95" s="293"/>
      <c r="L95" s="176"/>
    </row>
    <row r="96" spans="1:12" ht="13.5">
      <c r="A96" s="290"/>
      <c r="B96" s="320"/>
      <c r="C96" s="295"/>
      <c r="D96" s="292">
        <f>IF(ISBLANK(A96),"",IF(ISBLANK(B96),VLOOKUP("MH",Skill_Table,(MATCH(A96,Points_Row,0)),FALSE)+Basic!$V$22,VLOOKUP("MVH",Skill_Table,(MATCH(A96,Points_Row,0)),FALSE)+Basic!$V$22)+L96)</f>
      </c>
      <c r="E96" s="293"/>
      <c r="F96" s="293"/>
      <c r="G96" s="293"/>
      <c r="H96" s="293"/>
      <c r="I96" s="291"/>
      <c r="J96" s="291"/>
      <c r="K96" s="293"/>
      <c r="L96" s="176"/>
    </row>
    <row r="97" spans="1:12" ht="13.5">
      <c r="A97" s="290"/>
      <c r="B97" s="320"/>
      <c r="C97" s="295"/>
      <c r="D97" s="292">
        <f>IF(ISBLANK(A97),"",IF(ISBLANK(B97),VLOOKUP("MH",Skill_Table,(MATCH(A97,Points_Row,0)),FALSE)+Basic!$V$22,VLOOKUP("MVH",Skill_Table,(MATCH(A97,Points_Row,0)),FALSE)+Basic!$V$22)+L97)</f>
      </c>
      <c r="E97" s="293"/>
      <c r="F97" s="293"/>
      <c r="G97" s="293"/>
      <c r="H97" s="293"/>
      <c r="I97" s="291"/>
      <c r="J97" s="291"/>
      <c r="K97" s="293"/>
      <c r="L97" s="176"/>
    </row>
    <row r="98" spans="1:12" ht="13.5">
      <c r="A98" s="290"/>
      <c r="B98" s="320"/>
      <c r="C98" s="295"/>
      <c r="D98" s="292">
        <f>IF(ISBLANK(A98),"",IF(ISBLANK(B98),VLOOKUP("MH",Skill_Table,(MATCH(A98,Points_Row,0)),FALSE)+Basic!$V$22,VLOOKUP("MVH",Skill_Table,(MATCH(A98,Points_Row,0)),FALSE)+Basic!$V$22)+L98)</f>
      </c>
      <c r="E98" s="293"/>
      <c r="F98" s="293"/>
      <c r="G98" s="293"/>
      <c r="H98" s="293"/>
      <c r="I98" s="291"/>
      <c r="J98" s="291"/>
      <c r="K98" s="293"/>
      <c r="L98" s="176"/>
    </row>
    <row r="99" spans="1:12" ht="13.5">
      <c r="A99" s="290"/>
      <c r="B99" s="320"/>
      <c r="C99" s="295"/>
      <c r="D99" s="292">
        <f>IF(ISBLANK(A99),"",IF(ISBLANK(B99),VLOOKUP("MH",Skill_Table,(MATCH(A99,Points_Row,0)),FALSE)+Basic!$V$22,VLOOKUP("MVH",Skill_Table,(MATCH(A99,Points_Row,0)),FALSE)+Basic!$V$22)+L99)</f>
      </c>
      <c r="E99" s="293"/>
      <c r="F99" s="293"/>
      <c r="G99" s="293"/>
      <c r="H99" s="293"/>
      <c r="I99" s="291"/>
      <c r="J99" s="291"/>
      <c r="K99" s="293"/>
      <c r="L99" s="176"/>
    </row>
    <row r="100" spans="1:12" ht="13.5">
      <c r="A100" s="290"/>
      <c r="B100" s="320"/>
      <c r="C100" s="295"/>
      <c r="D100" s="292">
        <f>IF(ISBLANK(A100),"",IF(ISBLANK(B100),VLOOKUP("MH",Skill_Table,(MATCH(A100,Points_Row,0)),FALSE)+Basic!$V$22,VLOOKUP("MVH",Skill_Table,(MATCH(A100,Points_Row,0)),FALSE)+Basic!$V$22)+L100)</f>
      </c>
      <c r="E100" s="293"/>
      <c r="F100" s="293"/>
      <c r="G100" s="293"/>
      <c r="H100" s="293"/>
      <c r="I100" s="291"/>
      <c r="J100" s="291"/>
      <c r="K100" s="293"/>
      <c r="L100" s="176"/>
    </row>
    <row r="101" spans="1:12" ht="13.5">
      <c r="A101" s="290"/>
      <c r="B101" s="320"/>
      <c r="C101" s="295"/>
      <c r="D101" s="292">
        <f>IF(ISBLANK(A101),"",IF(ISBLANK(B101),VLOOKUP("MH",Skill_Table,(MATCH(A101,Points_Row,0)),FALSE)+Basic!$V$22,VLOOKUP("MVH",Skill_Table,(MATCH(A101,Points_Row,0)),FALSE)+Basic!$V$22)+L101)</f>
      </c>
      <c r="E101" s="293"/>
      <c r="F101" s="293"/>
      <c r="G101" s="293"/>
      <c r="H101" s="293"/>
      <c r="I101" s="291"/>
      <c r="J101" s="291"/>
      <c r="K101" s="293"/>
      <c r="L101" s="176"/>
    </row>
    <row r="102" spans="1:12" ht="13.5">
      <c r="A102" s="290"/>
      <c r="B102" s="320"/>
      <c r="C102" s="295"/>
      <c r="D102" s="292">
        <f>IF(ISBLANK(A102),"",IF(ISBLANK(B102),VLOOKUP("MH",Skill_Table,(MATCH(A102,Points_Row,0)),FALSE)+Basic!$V$22,VLOOKUP("MVH",Skill_Table,(MATCH(A102,Points_Row,0)),FALSE)+Basic!$V$22)+L102)</f>
      </c>
      <c r="E102" s="293"/>
      <c r="F102" s="293"/>
      <c r="G102" s="293"/>
      <c r="H102" s="293"/>
      <c r="I102" s="291"/>
      <c r="J102" s="291"/>
      <c r="K102" s="293"/>
      <c r="L102" s="176"/>
    </row>
    <row r="103" spans="1:12" ht="13.5">
      <c r="A103" s="290"/>
      <c r="B103" s="320"/>
      <c r="C103" s="295"/>
      <c r="D103" s="292">
        <f>IF(ISBLANK(A103),"",IF(ISBLANK(B103),VLOOKUP("MH",Skill_Table,(MATCH(A103,Points_Row,0)),FALSE)+Basic!$V$22,VLOOKUP("MVH",Skill_Table,(MATCH(A103,Points_Row,0)),FALSE)+Basic!$V$22)+L103)</f>
      </c>
      <c r="E103" s="293"/>
      <c r="F103" s="293"/>
      <c r="G103" s="293"/>
      <c r="H103" s="293"/>
      <c r="I103" s="291"/>
      <c r="J103" s="291"/>
      <c r="K103" s="293"/>
      <c r="L103" s="176"/>
    </row>
    <row r="104" spans="1:12" ht="13.5">
      <c r="A104" s="290"/>
      <c r="B104" s="320"/>
      <c r="C104" s="295"/>
      <c r="D104" s="292">
        <f>IF(ISBLANK(A104),"",IF(ISBLANK(B104),VLOOKUP("MH",Skill_Table,(MATCH(A104,Points_Row,0)),FALSE)+Basic!$V$22,VLOOKUP("MVH",Skill_Table,(MATCH(A104,Points_Row,0)),FALSE)+Basic!$V$22)+L104)</f>
      </c>
      <c r="E104" s="293"/>
      <c r="F104" s="293"/>
      <c r="G104" s="293"/>
      <c r="H104" s="293"/>
      <c r="I104" s="291"/>
      <c r="J104" s="291"/>
      <c r="K104" s="293"/>
      <c r="L104" s="176"/>
    </row>
    <row r="105" spans="1:12" ht="13.5">
      <c r="A105" s="290"/>
      <c r="B105" s="320"/>
      <c r="C105" s="295"/>
      <c r="D105" s="292">
        <f>IF(ISBLANK(A105),"",IF(ISBLANK(B105),VLOOKUP("MH",Skill_Table,(MATCH(A105,Points_Row,0)),FALSE)+Basic!$V$22,VLOOKUP("MVH",Skill_Table,(MATCH(A105,Points_Row,0)),FALSE)+Basic!$V$22)+L105)</f>
      </c>
      <c r="E105" s="293"/>
      <c r="F105" s="293"/>
      <c r="G105" s="293"/>
      <c r="H105" s="293"/>
      <c r="I105" s="291"/>
      <c r="J105" s="291"/>
      <c r="K105" s="293"/>
      <c r="L105" s="176"/>
    </row>
    <row r="106" spans="1:12" ht="13.5">
      <c r="A106" s="290"/>
      <c r="B106" s="320"/>
      <c r="C106" s="295"/>
      <c r="D106" s="292">
        <f>IF(ISBLANK(A106),"",IF(ISBLANK(B106),VLOOKUP("MH",Skill_Table,(MATCH(A106,Points_Row,0)),FALSE)+Basic!$V$22,VLOOKUP("MVH",Skill_Table,(MATCH(A106,Points_Row,0)),FALSE)+Basic!$V$22)+L106)</f>
      </c>
      <c r="E106" s="293"/>
      <c r="F106" s="293"/>
      <c r="G106" s="293"/>
      <c r="H106" s="293"/>
      <c r="I106" s="291"/>
      <c r="J106" s="291"/>
      <c r="K106" s="293"/>
      <c r="L106" s="176"/>
    </row>
    <row r="107" spans="1:12" ht="13.5">
      <c r="A107" s="290"/>
      <c r="B107" s="320"/>
      <c r="C107" s="295"/>
      <c r="D107" s="292">
        <f>IF(ISBLANK(A107),"",IF(ISBLANK(B107),VLOOKUP("MH",Skill_Table,(MATCH(A107,Points_Row,0)),FALSE)+Basic!$V$22,VLOOKUP("MVH",Skill_Table,(MATCH(A107,Points_Row,0)),FALSE)+Basic!$V$22)+L107)</f>
      </c>
      <c r="E107" s="293"/>
      <c r="F107" s="293"/>
      <c r="G107" s="293"/>
      <c r="H107" s="293"/>
      <c r="I107" s="291"/>
      <c r="J107" s="291"/>
      <c r="K107" s="293"/>
      <c r="L107" s="176"/>
    </row>
    <row r="108" spans="1:12" ht="13.5">
      <c r="A108" s="290"/>
      <c r="B108" s="320"/>
      <c r="C108" s="295"/>
      <c r="D108" s="292">
        <f>IF(ISBLANK(A108),"",IF(ISBLANK(B108),VLOOKUP("MH",Skill_Table,(MATCH(A108,Points_Row,0)),FALSE)+Basic!$V$22,VLOOKUP("MVH",Skill_Table,(MATCH(A108,Points_Row,0)),FALSE)+Basic!$V$22)+L108)</f>
      </c>
      <c r="E108" s="293"/>
      <c r="F108" s="293"/>
      <c r="G108" s="293"/>
      <c r="H108" s="293"/>
      <c r="I108" s="291"/>
      <c r="J108" s="291"/>
      <c r="K108" s="293"/>
      <c r="L108" s="176"/>
    </row>
    <row r="109" spans="1:12" ht="13.5">
      <c r="A109" s="290"/>
      <c r="B109" s="320"/>
      <c r="C109" s="295"/>
      <c r="D109" s="292">
        <f>IF(ISBLANK(A109),"",IF(ISBLANK(B109),VLOOKUP("MH",Skill_Table,(MATCH(A109,Points_Row,0)),FALSE)+Basic!$V$22,VLOOKUP("MVH",Skill_Table,(MATCH(A109,Points_Row,0)),FALSE)+Basic!$V$22)+L109)</f>
      </c>
      <c r="E109" s="293"/>
      <c r="F109" s="293"/>
      <c r="G109" s="293"/>
      <c r="H109" s="293"/>
      <c r="I109" s="291"/>
      <c r="J109" s="291"/>
      <c r="K109" s="293"/>
      <c r="L109" s="176"/>
    </row>
    <row r="110" spans="1:12" ht="13.5">
      <c r="A110" s="290"/>
      <c r="B110" s="320"/>
      <c r="C110" s="295"/>
      <c r="D110" s="292">
        <f>IF(ISBLANK(A110),"",IF(ISBLANK(B110),VLOOKUP("MH",Skill_Table,(MATCH(A110,Points_Row,0)),FALSE)+Basic!$V$22,VLOOKUP("MVH",Skill_Table,(MATCH(A110,Points_Row,0)),FALSE)+Basic!$V$22)+L110)</f>
      </c>
      <c r="E110" s="293"/>
      <c r="F110" s="293"/>
      <c r="G110" s="293"/>
      <c r="H110" s="293"/>
      <c r="I110" s="291"/>
      <c r="J110" s="291"/>
      <c r="K110" s="293"/>
      <c r="L110" s="176"/>
    </row>
    <row r="111" spans="1:12" ht="13.5">
      <c r="A111" s="290"/>
      <c r="B111" s="320"/>
      <c r="C111" s="295"/>
      <c r="D111" s="292">
        <f>IF(ISBLANK(A111),"",IF(ISBLANK(B111),VLOOKUP("MH",Skill_Table,(MATCH(A111,Points_Row,0)),FALSE)+Basic!$V$22,VLOOKUP("MVH",Skill_Table,(MATCH(A111,Points_Row,0)),FALSE)+Basic!$V$22)+L111)</f>
      </c>
      <c r="E111" s="293"/>
      <c r="F111" s="293"/>
      <c r="G111" s="293"/>
      <c r="H111" s="293"/>
      <c r="I111" s="291"/>
      <c r="J111" s="291"/>
      <c r="K111" s="293"/>
      <c r="L111" s="176"/>
    </row>
    <row r="112" spans="1:12" ht="13.5">
      <c r="A112" s="290"/>
      <c r="B112" s="320"/>
      <c r="C112" s="295"/>
      <c r="D112" s="292">
        <f>IF(ISBLANK(A112),"",IF(ISBLANK(B112),VLOOKUP("MH",Skill_Table,(MATCH(A112,Points_Row,0)),FALSE)+Basic!$V$22,VLOOKUP("MVH",Skill_Table,(MATCH(A112,Points_Row,0)),FALSE)+Basic!$V$22)+L112)</f>
      </c>
      <c r="E112" s="293"/>
      <c r="F112" s="293"/>
      <c r="G112" s="293"/>
      <c r="H112" s="293"/>
      <c r="I112" s="291"/>
      <c r="J112" s="291"/>
      <c r="K112" s="293"/>
      <c r="L112" s="176"/>
    </row>
    <row r="113" spans="1:12" ht="13.5">
      <c r="A113" s="290"/>
      <c r="B113" s="320"/>
      <c r="C113" s="295"/>
      <c r="D113" s="292">
        <f>IF(ISBLANK(A113),"",IF(ISBLANK(B113),VLOOKUP("MH",Skill_Table,(MATCH(A113,Points_Row,0)),FALSE)+Basic!$V$22,VLOOKUP("MVH",Skill_Table,(MATCH(A113,Points_Row,0)),FALSE)+Basic!$V$22)+L113)</f>
      </c>
      <c r="E113" s="293"/>
      <c r="F113" s="293"/>
      <c r="G113" s="293"/>
      <c r="H113" s="293"/>
      <c r="I113" s="291"/>
      <c r="J113" s="291"/>
      <c r="K113" s="293"/>
      <c r="L113" s="176"/>
    </row>
    <row r="114" spans="1:12" ht="13.5">
      <c r="A114" s="290"/>
      <c r="B114" s="320"/>
      <c r="C114" s="295"/>
      <c r="D114" s="292">
        <f>IF(ISBLANK(A114),"",IF(ISBLANK(B114),VLOOKUP("MH",Skill_Table,(MATCH(A114,Points_Row,0)),FALSE)+Basic!$V$22,VLOOKUP("MVH",Skill_Table,(MATCH(A114,Points_Row,0)),FALSE)+Basic!$V$22)+L114)</f>
      </c>
      <c r="E114" s="293"/>
      <c r="F114" s="293"/>
      <c r="G114" s="293"/>
      <c r="H114" s="293"/>
      <c r="I114" s="291"/>
      <c r="J114" s="291"/>
      <c r="K114" s="293"/>
      <c r="L114" s="176"/>
    </row>
    <row r="115" spans="1:12" ht="13.5">
      <c r="A115" s="290"/>
      <c r="B115" s="320"/>
      <c r="C115" s="295"/>
      <c r="D115" s="292">
        <f>IF(ISBLANK(A115),"",IF(ISBLANK(B115),VLOOKUP("MH",Skill_Table,(MATCH(A115,Points_Row,0)),FALSE)+Basic!$V$22,VLOOKUP("MVH",Skill_Table,(MATCH(A115,Points_Row,0)),FALSE)+Basic!$V$22)+L115)</f>
      </c>
      <c r="E115" s="293"/>
      <c r="F115" s="293"/>
      <c r="G115" s="293"/>
      <c r="H115" s="293"/>
      <c r="I115" s="291"/>
      <c r="J115" s="291"/>
      <c r="K115" s="293"/>
      <c r="L115" s="176"/>
    </row>
    <row r="116" spans="1:12" ht="13.5">
      <c r="A116" s="290"/>
      <c r="B116" s="320"/>
      <c r="C116" s="295"/>
      <c r="D116" s="292">
        <f>IF(ISBLANK(A116),"",IF(ISBLANK(B116),VLOOKUP("MH",Skill_Table,(MATCH(A116,Points_Row,0)),FALSE)+Basic!$V$22,VLOOKUP("MVH",Skill_Table,(MATCH(A116,Points_Row,0)),FALSE)+Basic!$V$22)+L116)</f>
      </c>
      <c r="E116" s="293"/>
      <c r="F116" s="293"/>
      <c r="G116" s="293"/>
      <c r="H116" s="293"/>
      <c r="I116" s="291"/>
      <c r="J116" s="291"/>
      <c r="K116" s="293"/>
      <c r="L116" s="176"/>
    </row>
    <row r="117" spans="1:12" ht="13.5">
      <c r="A117" s="290"/>
      <c r="B117" s="320"/>
      <c r="C117" s="295"/>
      <c r="D117" s="292">
        <f>IF(ISBLANK(A117),"",IF(ISBLANK(B117),VLOOKUP("MH",Skill_Table,(MATCH(A117,Points_Row,0)),FALSE)+Basic!$V$22,VLOOKUP("MVH",Skill_Table,(MATCH(A117,Points_Row,0)),FALSE)+Basic!$V$22)+L117)</f>
      </c>
      <c r="E117" s="293"/>
      <c r="F117" s="293"/>
      <c r="G117" s="293"/>
      <c r="H117" s="293"/>
      <c r="I117" s="291"/>
      <c r="J117" s="291"/>
      <c r="K117" s="293"/>
      <c r="L117" s="176"/>
    </row>
    <row r="118" spans="1:12" ht="13.5">
      <c r="A118" s="290"/>
      <c r="B118" s="320"/>
      <c r="C118" s="295"/>
      <c r="D118" s="292">
        <f>IF(ISBLANK(A118),"",IF(ISBLANK(B118),VLOOKUP("MH",Skill_Table,(MATCH(A118,Points_Row,0)),FALSE)+Basic!$V$22,VLOOKUP("MVH",Skill_Table,(MATCH(A118,Points_Row,0)),FALSE)+Basic!$V$22)+L118)</f>
      </c>
      <c r="E118" s="293"/>
      <c r="F118" s="293"/>
      <c r="G118" s="293"/>
      <c r="H118" s="293"/>
      <c r="I118" s="291"/>
      <c r="J118" s="291"/>
      <c r="K118" s="293"/>
      <c r="L118" s="176"/>
    </row>
    <row r="119" spans="1:12" ht="13.5">
      <c r="A119" s="290"/>
      <c r="B119" s="320"/>
      <c r="C119" s="295"/>
      <c r="D119" s="292">
        <f>IF(ISBLANK(A119),"",IF(ISBLANK(B119),VLOOKUP("MH",Skill_Table,(MATCH(A119,Points_Row,0)),FALSE)+Basic!$V$22,VLOOKUP("MVH",Skill_Table,(MATCH(A119,Points_Row,0)),FALSE)+Basic!$V$22)+L119)</f>
      </c>
      <c r="E119" s="293"/>
      <c r="F119" s="293"/>
      <c r="G119" s="293"/>
      <c r="H119" s="293"/>
      <c r="I119" s="291"/>
      <c r="J119" s="291"/>
      <c r="K119" s="293"/>
      <c r="L119" s="176"/>
    </row>
    <row r="120" spans="1:12" ht="13.5">
      <c r="A120" s="290"/>
      <c r="B120" s="320"/>
      <c r="C120" s="295"/>
      <c r="D120" s="292">
        <f>IF(ISBLANK(A120),"",IF(ISBLANK(B120),VLOOKUP("MH",Skill_Table,(MATCH(A120,Points_Row,0)),FALSE)+Basic!$V$22,VLOOKUP("MVH",Skill_Table,(MATCH(A120,Points_Row,0)),FALSE)+Basic!$V$22)+L120)</f>
      </c>
      <c r="E120" s="293"/>
      <c r="F120" s="293"/>
      <c r="G120" s="293"/>
      <c r="H120" s="293"/>
      <c r="I120" s="291"/>
      <c r="J120" s="291"/>
      <c r="K120" s="293"/>
      <c r="L120" s="176"/>
    </row>
    <row r="121" spans="1:12" ht="13.5">
      <c r="A121" s="290"/>
      <c r="B121" s="320"/>
      <c r="C121" s="295"/>
      <c r="D121" s="292">
        <f>IF(ISBLANK(A121),"",IF(ISBLANK(B121),VLOOKUP("MH",Skill_Table,(MATCH(A121,Points_Row,0)),FALSE)+Basic!$V$22,VLOOKUP("MVH",Skill_Table,(MATCH(A121,Points_Row,0)),FALSE)+Basic!$V$22)+L121)</f>
      </c>
      <c r="E121" s="293"/>
      <c r="F121" s="293"/>
      <c r="G121" s="293"/>
      <c r="H121" s="293"/>
      <c r="I121" s="291"/>
      <c r="J121" s="291"/>
      <c r="K121" s="293"/>
      <c r="L121" s="176"/>
    </row>
    <row r="122" spans="1:12" ht="13.5">
      <c r="A122" s="290"/>
      <c r="B122" s="320"/>
      <c r="C122" s="295"/>
      <c r="D122" s="292">
        <f>IF(ISBLANK(A122),"",IF(ISBLANK(B122),VLOOKUP("MH",Skill_Table,(MATCH(A122,Points_Row,0)),FALSE)+Basic!$V$22,VLOOKUP("MVH",Skill_Table,(MATCH(A122,Points_Row,0)),FALSE)+Basic!$V$22)+L122)</f>
      </c>
      <c r="E122" s="293"/>
      <c r="F122" s="293"/>
      <c r="G122" s="293"/>
      <c r="H122" s="293"/>
      <c r="I122" s="291"/>
      <c r="J122" s="291"/>
      <c r="K122" s="293"/>
      <c r="L122" s="176"/>
    </row>
    <row r="123" spans="1:12" ht="13.5">
      <c r="A123" s="290"/>
      <c r="B123" s="320"/>
      <c r="C123" s="295"/>
      <c r="D123" s="292">
        <f>IF(ISBLANK(A123),"",IF(ISBLANK(B123),VLOOKUP("MH",Skill_Table,(MATCH(A123,Points_Row,0)),FALSE)+Basic!$V$22,VLOOKUP("MVH",Skill_Table,(MATCH(A123,Points_Row,0)),FALSE)+Basic!$V$22)+L123)</f>
      </c>
      <c r="E123" s="293"/>
      <c r="F123" s="293"/>
      <c r="G123" s="293"/>
      <c r="H123" s="293"/>
      <c r="I123" s="291"/>
      <c r="J123" s="291"/>
      <c r="K123" s="293"/>
      <c r="L123" s="176"/>
    </row>
    <row r="124" spans="1:12" ht="13.5">
      <c r="A124" s="290"/>
      <c r="B124" s="320"/>
      <c r="C124" s="295"/>
      <c r="D124" s="292">
        <f>IF(ISBLANK(A124),"",IF(ISBLANK(B124),VLOOKUP("MH",Skill_Table,(MATCH(A124,Points_Row,0)),FALSE)+Basic!$V$22,VLOOKUP("MVH",Skill_Table,(MATCH(A124,Points_Row,0)),FALSE)+Basic!$V$22)+L124)</f>
      </c>
      <c r="E124" s="293"/>
      <c r="F124" s="293"/>
      <c r="G124" s="293"/>
      <c r="H124" s="293"/>
      <c r="I124" s="291"/>
      <c r="J124" s="291"/>
      <c r="K124" s="293"/>
      <c r="L124" s="176"/>
    </row>
    <row r="125" spans="1:12" ht="13.5">
      <c r="A125" s="290"/>
      <c r="B125" s="320"/>
      <c r="C125" s="295"/>
      <c r="D125" s="292">
        <f>IF(ISBLANK(A125),"",IF(ISBLANK(B125),VLOOKUP("MH",Skill_Table,(MATCH(A125,Points_Row,0)),FALSE)+Basic!$V$22,VLOOKUP("MVH",Skill_Table,(MATCH(A125,Points_Row,0)),FALSE)+Basic!$V$22)+L125)</f>
      </c>
      <c r="E125" s="293"/>
      <c r="F125" s="293"/>
      <c r="G125" s="293"/>
      <c r="H125" s="293"/>
      <c r="I125" s="291"/>
      <c r="J125" s="291"/>
      <c r="K125" s="293"/>
      <c r="L125" s="176"/>
    </row>
    <row r="126" spans="1:12" ht="13.5">
      <c r="A126" s="290"/>
      <c r="B126" s="320"/>
      <c r="C126" s="295"/>
      <c r="D126" s="292">
        <f>IF(ISBLANK(A126),"",IF(ISBLANK(B126),VLOOKUP("MH",Skill_Table,(MATCH(A126,Points_Row,0)),FALSE)+Basic!$V$22,VLOOKUP("MVH",Skill_Table,(MATCH(A126,Points_Row,0)),FALSE)+Basic!$V$22)+L126)</f>
      </c>
      <c r="E126" s="293"/>
      <c r="F126" s="293"/>
      <c r="G126" s="293"/>
      <c r="H126" s="293"/>
      <c r="I126" s="291"/>
      <c r="J126" s="291"/>
      <c r="K126" s="293"/>
      <c r="L126" s="176"/>
    </row>
    <row r="127" spans="1:12" ht="13.5">
      <c r="A127" s="290"/>
      <c r="B127" s="320"/>
      <c r="C127" s="295"/>
      <c r="D127" s="292">
        <f>IF(ISBLANK(A127),"",IF(ISBLANK(B127),VLOOKUP("MH",Skill_Table,(MATCH(A127,Points_Row,0)),FALSE)+Basic!$V$22,VLOOKUP("MVH",Skill_Table,(MATCH(A127,Points_Row,0)),FALSE)+Basic!$V$22)+L127)</f>
      </c>
      <c r="E127" s="293"/>
      <c r="F127" s="293"/>
      <c r="G127" s="293"/>
      <c r="H127" s="293"/>
      <c r="I127" s="291"/>
      <c r="J127" s="291"/>
      <c r="K127" s="293"/>
      <c r="L127" s="176"/>
    </row>
    <row r="128" spans="1:12" ht="13.5">
      <c r="A128" s="290"/>
      <c r="B128" s="320"/>
      <c r="C128" s="295"/>
      <c r="D128" s="292">
        <f>IF(ISBLANK(A128),"",IF(ISBLANK(B128),VLOOKUP("MH",Skill_Table,(MATCH(A128,Points_Row,0)),FALSE)+Basic!$V$22,VLOOKUP("MVH",Skill_Table,(MATCH(A128,Points_Row,0)),FALSE)+Basic!$V$22)+L128)</f>
      </c>
      <c r="E128" s="293"/>
      <c r="F128" s="293"/>
      <c r="G128" s="293"/>
      <c r="H128" s="293"/>
      <c r="I128" s="291"/>
      <c r="J128" s="291"/>
      <c r="K128" s="293"/>
      <c r="L128" s="176"/>
    </row>
    <row r="129" spans="1:12" ht="13.5">
      <c r="A129" s="290"/>
      <c r="B129" s="320"/>
      <c r="C129" s="295"/>
      <c r="D129" s="292">
        <f>IF(ISBLANK(A129),"",IF(ISBLANK(B129),VLOOKUP("MH",Skill_Table,(MATCH(A129,Points_Row,0)),FALSE)+Basic!$V$22,VLOOKUP("MVH",Skill_Table,(MATCH(A129,Points_Row,0)),FALSE)+Basic!$V$22)+L129)</f>
      </c>
      <c r="E129" s="293"/>
      <c r="F129" s="293"/>
      <c r="G129" s="293"/>
      <c r="H129" s="293"/>
      <c r="I129" s="291"/>
      <c r="J129" s="291"/>
      <c r="K129" s="293"/>
      <c r="L129" s="176"/>
    </row>
    <row r="130" spans="1:12" ht="13.5">
      <c r="A130" s="290"/>
      <c r="B130" s="320"/>
      <c r="C130" s="295"/>
      <c r="D130" s="292">
        <f>IF(ISBLANK(A130),"",IF(ISBLANK(B130),VLOOKUP("MH",Skill_Table,(MATCH(A130,Points_Row,0)),FALSE)+Basic!$V$22,VLOOKUP("MVH",Skill_Table,(MATCH(A130,Points_Row,0)),FALSE)+Basic!$V$22)+L130)</f>
      </c>
      <c r="E130" s="293"/>
      <c r="F130" s="293"/>
      <c r="G130" s="293"/>
      <c r="H130" s="293"/>
      <c r="I130" s="291"/>
      <c r="J130" s="291"/>
      <c r="K130" s="293"/>
      <c r="L130" s="176"/>
    </row>
    <row r="131" spans="1:12" ht="13.5">
      <c r="A131" s="290"/>
      <c r="B131" s="320"/>
      <c r="C131" s="295"/>
      <c r="D131" s="292">
        <f>IF(ISBLANK(A131),"",IF(ISBLANK(B131),VLOOKUP("MH",Skill_Table,(MATCH(A131,Points_Row,0)),FALSE)+Basic!$V$22,VLOOKUP("MVH",Skill_Table,(MATCH(A131,Points_Row,0)),FALSE)+Basic!$V$22)+L131)</f>
      </c>
      <c r="E131" s="293"/>
      <c r="F131" s="293"/>
      <c r="G131" s="293"/>
      <c r="H131" s="293"/>
      <c r="I131" s="291"/>
      <c r="J131" s="291"/>
      <c r="K131" s="293"/>
      <c r="L131" s="176"/>
    </row>
    <row r="132" spans="1:12" ht="13.5">
      <c r="A132" s="290"/>
      <c r="B132" s="320"/>
      <c r="C132" s="295"/>
      <c r="D132" s="292">
        <f>IF(ISBLANK(A132),"",IF(ISBLANK(B132),VLOOKUP("MH",Skill_Table,(MATCH(A132,Points_Row,0)),FALSE)+Basic!$V$22,VLOOKUP("MVH",Skill_Table,(MATCH(A132,Points_Row,0)),FALSE)+Basic!$V$22)+L132)</f>
      </c>
      <c r="E132" s="293"/>
      <c r="F132" s="293"/>
      <c r="G132" s="293"/>
      <c r="H132" s="293"/>
      <c r="I132" s="291"/>
      <c r="J132" s="291"/>
      <c r="K132" s="293"/>
      <c r="L132" s="176"/>
    </row>
    <row r="133" spans="1:12" ht="13.5">
      <c r="A133" s="290"/>
      <c r="B133" s="320"/>
      <c r="C133" s="295"/>
      <c r="D133" s="292">
        <f>IF(ISBLANK(A133),"",IF(ISBLANK(B133),VLOOKUP("MH",Skill_Table,(MATCH(A133,Points_Row,0)),FALSE)+Basic!$V$22,VLOOKUP("MVH",Skill_Table,(MATCH(A133,Points_Row,0)),FALSE)+Basic!$V$22)+L133)</f>
      </c>
      <c r="E133" s="293"/>
      <c r="F133" s="293"/>
      <c r="G133" s="293"/>
      <c r="H133" s="293"/>
      <c r="I133" s="291"/>
      <c r="J133" s="291"/>
      <c r="K133" s="293"/>
      <c r="L133" s="176"/>
    </row>
    <row r="134" spans="1:12" ht="13.5">
      <c r="A134" s="290"/>
      <c r="B134" s="320"/>
      <c r="C134" s="295"/>
      <c r="D134" s="292">
        <f>IF(ISBLANK(A134),"",IF(ISBLANK(B134),VLOOKUP("MH",Skill_Table,(MATCH(A134,Points_Row,0)),FALSE)+Basic!$V$22,VLOOKUP("MVH",Skill_Table,(MATCH(A134,Points_Row,0)),FALSE)+Basic!$V$22)+L134)</f>
      </c>
      <c r="E134" s="293"/>
      <c r="F134" s="293"/>
      <c r="G134" s="293"/>
      <c r="H134" s="293"/>
      <c r="I134" s="291"/>
      <c r="J134" s="291"/>
      <c r="K134" s="293"/>
      <c r="L134" s="176"/>
    </row>
    <row r="135" spans="1:12" ht="13.5">
      <c r="A135" s="290"/>
      <c r="B135" s="320"/>
      <c r="C135" s="295"/>
      <c r="D135" s="292">
        <f>IF(ISBLANK(A135),"",IF(ISBLANK(B135),VLOOKUP("MH",Skill_Table,(MATCH(A135,Points_Row,0)),FALSE)+Basic!$V$22,VLOOKUP("MVH",Skill_Table,(MATCH(A135,Points_Row,0)),FALSE)+Basic!$V$22)+L135)</f>
      </c>
      <c r="E135" s="293"/>
      <c r="F135" s="293"/>
      <c r="G135" s="293"/>
      <c r="H135" s="293"/>
      <c r="I135" s="291"/>
      <c r="J135" s="291"/>
      <c r="K135" s="293"/>
      <c r="L135" s="176"/>
    </row>
    <row r="136" spans="1:12" ht="13.5">
      <c r="A136" s="290"/>
      <c r="B136" s="320"/>
      <c r="C136" s="295"/>
      <c r="D136" s="292">
        <f>IF(ISBLANK(A136),"",IF(ISBLANK(B136),VLOOKUP("MH",Skill_Table,(MATCH(A136,Points_Row,0)),FALSE)+Basic!$V$22,VLOOKUP("MVH",Skill_Table,(MATCH(A136,Points_Row,0)),FALSE)+Basic!$V$22)+L136)</f>
      </c>
      <c r="E136" s="293"/>
      <c r="F136" s="293"/>
      <c r="G136" s="293"/>
      <c r="H136" s="293"/>
      <c r="I136" s="291"/>
      <c r="J136" s="291"/>
      <c r="K136" s="293"/>
      <c r="L136" s="176"/>
    </row>
    <row r="137" spans="1:12" ht="13.5">
      <c r="A137" s="290"/>
      <c r="B137" s="320"/>
      <c r="C137" s="295"/>
      <c r="D137" s="292">
        <f>IF(ISBLANK(A137),"",IF(ISBLANK(B137),VLOOKUP("MH",Skill_Table,(MATCH(A137,Points_Row,0)),FALSE)+Basic!$V$22,VLOOKUP("MVH",Skill_Table,(MATCH(A137,Points_Row,0)),FALSE)+Basic!$V$22)+L137)</f>
      </c>
      <c r="E137" s="293"/>
      <c r="F137" s="293"/>
      <c r="G137" s="293"/>
      <c r="H137" s="293"/>
      <c r="I137" s="291"/>
      <c r="J137" s="291"/>
      <c r="K137" s="293"/>
      <c r="L137" s="176"/>
    </row>
    <row r="138" spans="1:12" ht="13.5">
      <c r="A138" s="290"/>
      <c r="B138" s="320"/>
      <c r="C138" s="295"/>
      <c r="D138" s="292">
        <f>IF(ISBLANK(A138),"",IF(ISBLANK(B138),VLOOKUP("MH",Skill_Table,(MATCH(A138,Points_Row,0)),FALSE)+Basic!$V$22,VLOOKUP("MVH",Skill_Table,(MATCH(A138,Points_Row,0)),FALSE)+Basic!$V$22)+L138)</f>
      </c>
      <c r="E138" s="293"/>
      <c r="F138" s="293"/>
      <c r="G138" s="293"/>
      <c r="H138" s="293"/>
      <c r="I138" s="291"/>
      <c r="J138" s="291"/>
      <c r="K138" s="293"/>
      <c r="L138" s="176"/>
    </row>
    <row r="139" spans="1:12" ht="13.5">
      <c r="A139" s="290"/>
      <c r="B139" s="320"/>
      <c r="C139" s="295"/>
      <c r="D139" s="292">
        <f>IF(ISBLANK(A139),"",IF(ISBLANK(B139),VLOOKUP("MH",Skill_Table,(MATCH(A139,Points_Row,0)),FALSE)+Basic!$V$22,VLOOKUP("MVH",Skill_Table,(MATCH(A139,Points_Row,0)),FALSE)+Basic!$V$22)+L139)</f>
      </c>
      <c r="E139" s="293"/>
      <c r="F139" s="293"/>
      <c r="G139" s="293"/>
      <c r="H139" s="293"/>
      <c r="I139" s="291"/>
      <c r="J139" s="291"/>
      <c r="K139" s="293"/>
      <c r="L139" s="176"/>
    </row>
    <row r="140" spans="1:12" ht="13.5">
      <c r="A140" s="290"/>
      <c r="B140" s="320"/>
      <c r="C140" s="295"/>
      <c r="D140" s="292">
        <f>IF(ISBLANK(A140),"",IF(ISBLANK(B140),VLOOKUP("MH",Skill_Table,(MATCH(A140,Points_Row,0)),FALSE)+Basic!$V$22,VLOOKUP("MVH",Skill_Table,(MATCH(A140,Points_Row,0)),FALSE)+Basic!$V$22)+L140)</f>
      </c>
      <c r="E140" s="293"/>
      <c r="F140" s="293"/>
      <c r="G140" s="293"/>
      <c r="H140" s="293"/>
      <c r="I140" s="291"/>
      <c r="J140" s="291"/>
      <c r="K140" s="293"/>
      <c r="L140" s="176"/>
    </row>
    <row r="141" spans="1:12" ht="13.5">
      <c r="A141" s="290"/>
      <c r="B141" s="320"/>
      <c r="C141" s="295"/>
      <c r="D141" s="292">
        <f>IF(ISBLANK(A141),"",IF(ISBLANK(B141),VLOOKUP("MH",Skill_Table,(MATCH(A141,Points_Row,0)),FALSE)+Basic!$V$22,VLOOKUP("MVH",Skill_Table,(MATCH(A141,Points_Row,0)),FALSE)+Basic!$V$22)+L141)</f>
      </c>
      <c r="E141" s="293"/>
      <c r="F141" s="293"/>
      <c r="G141" s="293"/>
      <c r="H141" s="293"/>
      <c r="I141" s="291"/>
      <c r="J141" s="291"/>
      <c r="K141" s="293"/>
      <c r="L141" s="176"/>
    </row>
    <row r="142" spans="1:12" ht="13.5">
      <c r="A142" s="290"/>
      <c r="B142" s="320"/>
      <c r="C142" s="295"/>
      <c r="D142" s="292">
        <f>IF(ISBLANK(A142),"",IF(ISBLANK(B142),VLOOKUP("MH",Skill_Table,(MATCH(A142,Points_Row,0)),FALSE)+Basic!$V$22,VLOOKUP("MVH",Skill_Table,(MATCH(A142,Points_Row,0)),FALSE)+Basic!$V$22)+L142)</f>
      </c>
      <c r="E142" s="293"/>
      <c r="F142" s="293"/>
      <c r="G142" s="293"/>
      <c r="H142" s="293"/>
      <c r="I142" s="291"/>
      <c r="J142" s="291"/>
      <c r="K142" s="293"/>
      <c r="L142" s="176"/>
    </row>
    <row r="143" spans="1:12" ht="13.5">
      <c r="A143" s="290"/>
      <c r="B143" s="320"/>
      <c r="C143" s="295"/>
      <c r="D143" s="292">
        <f>IF(ISBLANK(A143),"",IF(ISBLANK(B143),VLOOKUP("MH",Skill_Table,(MATCH(A143,Points_Row,0)),FALSE)+Basic!$V$22,VLOOKUP("MVH",Skill_Table,(MATCH(A143,Points_Row,0)),FALSE)+Basic!$V$22)+L143)</f>
      </c>
      <c r="E143" s="293"/>
      <c r="F143" s="293"/>
      <c r="G143" s="293"/>
      <c r="H143" s="293"/>
      <c r="I143" s="291"/>
      <c r="J143" s="291"/>
      <c r="K143" s="293"/>
      <c r="L143" s="176"/>
    </row>
    <row r="144" spans="1:12" ht="13.5">
      <c r="A144" s="290"/>
      <c r="B144" s="320"/>
      <c r="C144" s="295"/>
      <c r="D144" s="292">
        <f>IF(ISBLANK(A144),"",IF(ISBLANK(B144),VLOOKUP("MH",Skill_Table,(MATCH(A144,Points_Row,0)),FALSE)+Basic!$V$22,VLOOKUP("MVH",Skill_Table,(MATCH(A144,Points_Row,0)),FALSE)+Basic!$V$22)+L144)</f>
      </c>
      <c r="E144" s="293"/>
      <c r="F144" s="293"/>
      <c r="G144" s="293"/>
      <c r="H144" s="293"/>
      <c r="I144" s="291"/>
      <c r="J144" s="291"/>
      <c r="K144" s="293"/>
      <c r="L144" s="176"/>
    </row>
    <row r="145" spans="1:12" ht="13.5">
      <c r="A145" s="290"/>
      <c r="B145" s="320"/>
      <c r="C145" s="295"/>
      <c r="D145" s="292">
        <f>IF(ISBLANK(A145),"",IF(ISBLANK(B145),VLOOKUP("MH",Skill_Table,(MATCH(A145,Points_Row,0)),FALSE)+Basic!$V$22,VLOOKUP("MVH",Skill_Table,(MATCH(A145,Points_Row,0)),FALSE)+Basic!$V$22)+L145)</f>
      </c>
      <c r="E145" s="293"/>
      <c r="F145" s="293"/>
      <c r="G145" s="293"/>
      <c r="H145" s="293"/>
      <c r="I145" s="291"/>
      <c r="J145" s="291"/>
      <c r="K145" s="293"/>
      <c r="L145" s="176"/>
    </row>
    <row r="146" spans="1:12" ht="13.5">
      <c r="A146" s="290"/>
      <c r="B146" s="320"/>
      <c r="C146" s="295"/>
      <c r="D146" s="292">
        <f>IF(ISBLANK(A146),"",IF(ISBLANK(B146),VLOOKUP("MH",Skill_Table,(MATCH(A146,Points_Row,0)),FALSE)+Basic!$V$22,VLOOKUP("MVH",Skill_Table,(MATCH(A146,Points_Row,0)),FALSE)+Basic!$V$22)+L146)</f>
      </c>
      <c r="E146" s="293"/>
      <c r="F146" s="293"/>
      <c r="G146" s="293"/>
      <c r="H146" s="293"/>
      <c r="I146" s="291"/>
      <c r="J146" s="291"/>
      <c r="K146" s="293"/>
      <c r="L146" s="176"/>
    </row>
    <row r="147" spans="1:12" ht="13.5">
      <c r="A147" s="290"/>
      <c r="B147" s="320"/>
      <c r="C147" s="295"/>
      <c r="D147" s="292">
        <f>IF(ISBLANK(A147),"",IF(ISBLANK(B147),VLOOKUP("MH",Skill_Table,(MATCH(A147,Points_Row,0)),FALSE)+Basic!$V$22,VLOOKUP("MVH",Skill_Table,(MATCH(A147,Points_Row,0)),FALSE)+Basic!$V$22)+L147)</f>
      </c>
      <c r="E147" s="293"/>
      <c r="F147" s="293"/>
      <c r="G147" s="293"/>
      <c r="H147" s="293"/>
      <c r="I147" s="291"/>
      <c r="J147" s="291"/>
      <c r="K147" s="293"/>
      <c r="L147" s="176"/>
    </row>
    <row r="148" spans="1:12" ht="13.5">
      <c r="A148" s="290"/>
      <c r="B148" s="320"/>
      <c r="C148" s="295"/>
      <c r="D148" s="292">
        <f>IF(ISBLANK(A148),"",IF(ISBLANK(B148),VLOOKUP("MH",Skill_Table,(MATCH(A148,Points_Row,0)),FALSE)+Basic!$V$22,VLOOKUP("MVH",Skill_Table,(MATCH(A148,Points_Row,0)),FALSE)+Basic!$V$22)+L148)</f>
      </c>
      <c r="E148" s="293"/>
      <c r="F148" s="293"/>
      <c r="G148" s="293"/>
      <c r="H148" s="293"/>
      <c r="I148" s="291"/>
      <c r="J148" s="291"/>
      <c r="K148" s="293"/>
      <c r="L148" s="176"/>
    </row>
    <row r="149" spans="1:12" ht="13.5">
      <c r="A149" s="290"/>
      <c r="B149" s="320"/>
      <c r="C149" s="295"/>
      <c r="D149" s="292">
        <f>IF(ISBLANK(A149),"",IF(ISBLANK(B149),VLOOKUP("MH",Skill_Table,(MATCH(A149,Points_Row,0)),FALSE)+Basic!$V$22,VLOOKUP("MVH",Skill_Table,(MATCH(A149,Points_Row,0)),FALSE)+Basic!$V$22)+L149)</f>
      </c>
      <c r="E149" s="293"/>
      <c r="F149" s="293"/>
      <c r="G149" s="293"/>
      <c r="H149" s="293"/>
      <c r="I149" s="291"/>
      <c r="J149" s="291"/>
      <c r="K149" s="293"/>
      <c r="L149" s="176"/>
    </row>
    <row r="150" spans="1:12" ht="13.5">
      <c r="A150" s="290"/>
      <c r="B150" s="320"/>
      <c r="C150" s="295"/>
      <c r="D150" s="292">
        <f>IF(ISBLANK(A150),"",IF(ISBLANK(B150),VLOOKUP("MH",Skill_Table,(MATCH(A150,Points_Row,0)),FALSE)+Basic!$V$22,VLOOKUP("MVH",Skill_Table,(MATCH(A150,Points_Row,0)),FALSE)+Basic!$V$22)+L150)</f>
      </c>
      <c r="E150" s="293"/>
      <c r="F150" s="293"/>
      <c r="G150" s="293"/>
      <c r="H150" s="293"/>
      <c r="I150" s="291"/>
      <c r="J150" s="291"/>
      <c r="K150" s="293"/>
      <c r="L150" s="176"/>
    </row>
    <row r="151" spans="1:12" ht="13.5">
      <c r="A151" s="305"/>
      <c r="B151" s="305"/>
      <c r="C151" s="306"/>
      <c r="D151" s="307"/>
      <c r="E151" s="308"/>
      <c r="F151" s="308"/>
      <c r="G151" s="308"/>
      <c r="H151" s="308"/>
      <c r="I151" s="309"/>
      <c r="J151" s="309"/>
      <c r="K151" s="308"/>
      <c r="L151" s="310"/>
    </row>
    <row r="152" spans="1:12" ht="13.5">
      <c r="A152" s="311"/>
      <c r="B152" s="311"/>
      <c r="C152" s="312"/>
      <c r="D152" s="313"/>
      <c r="E152" s="310"/>
      <c r="F152" s="310"/>
      <c r="G152" s="310"/>
      <c r="H152" s="310"/>
      <c r="I152" s="314"/>
      <c r="J152" s="314"/>
      <c r="K152" s="310"/>
      <c r="L152" s="310"/>
    </row>
    <row r="153" spans="1:12" ht="13.5">
      <c r="A153" s="311"/>
      <c r="B153" s="311"/>
      <c r="C153" s="312"/>
      <c r="D153" s="313"/>
      <c r="E153" s="310"/>
      <c r="F153" s="310"/>
      <c r="G153" s="310"/>
      <c r="H153" s="310"/>
      <c r="I153" s="314"/>
      <c r="J153" s="314"/>
      <c r="K153" s="310"/>
      <c r="L153" s="310"/>
    </row>
    <row r="154" spans="1:12" ht="13.5">
      <c r="A154" s="311"/>
      <c r="B154" s="311"/>
      <c r="C154" s="312"/>
      <c r="D154" s="313"/>
      <c r="E154" s="310"/>
      <c r="F154" s="310"/>
      <c r="G154" s="310"/>
      <c r="H154" s="310"/>
      <c r="I154" s="314"/>
      <c r="J154" s="314"/>
      <c r="K154" s="310"/>
      <c r="L154" s="310"/>
    </row>
    <row r="155" spans="1:12" ht="13.5">
      <c r="A155" s="311"/>
      <c r="B155" s="311"/>
      <c r="C155" s="312"/>
      <c r="D155" s="313"/>
      <c r="E155" s="310"/>
      <c r="F155" s="310"/>
      <c r="G155" s="310"/>
      <c r="H155" s="310"/>
      <c r="I155" s="314"/>
      <c r="J155" s="314"/>
      <c r="K155" s="310"/>
      <c r="L155" s="310"/>
    </row>
    <row r="156" spans="1:12" ht="13.5">
      <c r="A156" s="311"/>
      <c r="B156" s="311"/>
      <c r="C156" s="312"/>
      <c r="D156" s="313"/>
      <c r="E156" s="310"/>
      <c r="F156" s="310"/>
      <c r="G156" s="310"/>
      <c r="H156" s="310"/>
      <c r="I156" s="314"/>
      <c r="J156" s="314"/>
      <c r="K156" s="310"/>
      <c r="L156" s="310"/>
    </row>
    <row r="157" spans="1:12" ht="13.5">
      <c r="A157" s="311"/>
      <c r="B157" s="311"/>
      <c r="C157" s="312"/>
      <c r="D157" s="313"/>
      <c r="E157" s="310"/>
      <c r="F157" s="310"/>
      <c r="G157" s="310"/>
      <c r="H157" s="310"/>
      <c r="I157" s="314"/>
      <c r="J157" s="314"/>
      <c r="K157" s="310"/>
      <c r="L157" s="310"/>
    </row>
    <row r="158" spans="1:12" ht="13.5">
      <c r="A158" s="311"/>
      <c r="B158" s="311"/>
      <c r="C158" s="312"/>
      <c r="D158" s="313"/>
      <c r="E158" s="310"/>
      <c r="F158" s="310"/>
      <c r="G158" s="310"/>
      <c r="H158" s="310"/>
      <c r="I158" s="314"/>
      <c r="J158" s="314"/>
      <c r="K158" s="310"/>
      <c r="L158" s="310"/>
    </row>
    <row r="159" spans="1:12" ht="13.5">
      <c r="A159" s="311"/>
      <c r="B159" s="311"/>
      <c r="C159" s="312"/>
      <c r="D159" s="313"/>
      <c r="E159" s="310"/>
      <c r="F159" s="310"/>
      <c r="G159" s="310"/>
      <c r="H159" s="310"/>
      <c r="I159" s="314"/>
      <c r="J159" s="314"/>
      <c r="K159" s="310"/>
      <c r="L159" s="310"/>
    </row>
    <row r="160" spans="1:12" ht="12.75">
      <c r="A160" s="315"/>
      <c r="B160" s="315"/>
      <c r="C160" s="316"/>
      <c r="D160" s="317"/>
      <c r="E160" s="318"/>
      <c r="F160" s="318"/>
      <c r="G160" s="318"/>
      <c r="H160" s="318"/>
      <c r="I160" s="319"/>
      <c r="J160" s="319"/>
      <c r="K160" s="318"/>
      <c r="L160" s="53"/>
    </row>
  </sheetData>
  <sheetProtection sheet="1" objects="1" scenarios="1"/>
  <printOptions/>
  <pageMargins left="0.5" right="0.5" top="0.5" bottom="0.75"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J55"/>
  <sheetViews>
    <sheetView showGridLines="0" showRowColHeader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24.140625" style="55" customWidth="1"/>
    <col min="2" max="2" width="7.421875" style="55" customWidth="1"/>
    <col min="3" max="3" width="7.57421875" style="55" customWidth="1"/>
    <col min="4" max="4" width="12.8515625" style="55" customWidth="1"/>
    <col min="5" max="7" width="9.140625" style="55" customWidth="1"/>
    <col min="8" max="16" width="4.7109375" style="55" customWidth="1"/>
    <col min="17" max="16384" width="9.140625" style="55" customWidth="1"/>
  </cols>
  <sheetData>
    <row r="1" spans="1:10" ht="18.75">
      <c r="A1" s="177" t="str">
        <f>"     Miscellaneous    "&amp;Basic!A1</f>
        <v>     Miscellaneous    [Enter Character Name Here]</v>
      </c>
      <c r="B1" s="178"/>
      <c r="C1" s="178"/>
      <c r="D1" s="178"/>
      <c r="E1" s="178"/>
      <c r="F1" s="178"/>
      <c r="G1" s="179" t="s">
        <v>179</v>
      </c>
      <c r="H1" s="180"/>
      <c r="I1" s="181">
        <f>SUM(C3:C55)</f>
        <v>0</v>
      </c>
      <c r="J1" s="182"/>
    </row>
    <row r="2" spans="1:10" ht="12.75">
      <c r="A2" s="183" t="s">
        <v>60</v>
      </c>
      <c r="B2" s="184" t="s">
        <v>55</v>
      </c>
      <c r="C2" s="184" t="s">
        <v>61</v>
      </c>
      <c r="D2" s="30" t="s">
        <v>62</v>
      </c>
      <c r="E2" s="185"/>
      <c r="F2" s="186"/>
      <c r="G2" s="186"/>
      <c r="H2" s="186"/>
      <c r="I2" s="186"/>
      <c r="J2" s="187"/>
    </row>
    <row r="3" spans="1:10" ht="12.75">
      <c r="A3" s="215"/>
      <c r="B3" s="216"/>
      <c r="C3" s="195">
        <v>0</v>
      </c>
      <c r="D3" s="251"/>
      <c r="E3" s="252"/>
      <c r="F3" s="252"/>
      <c r="G3" s="252"/>
      <c r="H3" s="252"/>
      <c r="I3" s="252"/>
      <c r="J3" s="253"/>
    </row>
    <row r="4" spans="1:10" ht="12.75">
      <c r="A4" s="254"/>
      <c r="B4" s="255"/>
      <c r="C4" s="256">
        <v>0</v>
      </c>
      <c r="D4" s="257"/>
      <c r="E4" s="258"/>
      <c r="F4" s="258"/>
      <c r="G4" s="258"/>
      <c r="H4" s="258"/>
      <c r="I4" s="258"/>
      <c r="J4" s="259"/>
    </row>
    <row r="5" spans="1:10" ht="12.75">
      <c r="A5" s="254"/>
      <c r="B5" s="255"/>
      <c r="C5" s="256">
        <v>0</v>
      </c>
      <c r="D5" s="257"/>
      <c r="E5" s="258"/>
      <c r="F5" s="258"/>
      <c r="G5" s="258"/>
      <c r="H5" s="258"/>
      <c r="I5" s="258"/>
      <c r="J5" s="259"/>
    </row>
    <row r="6" spans="1:10" ht="12.75">
      <c r="A6" s="254"/>
      <c r="B6" s="255"/>
      <c r="C6" s="256">
        <v>0</v>
      </c>
      <c r="D6" s="257"/>
      <c r="E6" s="258"/>
      <c r="F6" s="258"/>
      <c r="G6" s="258"/>
      <c r="H6" s="258"/>
      <c r="I6" s="258"/>
      <c r="J6" s="259"/>
    </row>
    <row r="7" spans="1:10" ht="12.75">
      <c r="A7" s="254"/>
      <c r="B7" s="255"/>
      <c r="C7" s="256">
        <v>0</v>
      </c>
      <c r="D7" s="257"/>
      <c r="E7" s="258"/>
      <c r="F7" s="258"/>
      <c r="G7" s="258"/>
      <c r="H7" s="258"/>
      <c r="I7" s="258"/>
      <c r="J7" s="259"/>
    </row>
    <row r="8" spans="1:10" ht="12.75">
      <c r="A8" s="254"/>
      <c r="B8" s="255"/>
      <c r="C8" s="256">
        <v>0</v>
      </c>
      <c r="D8" s="257"/>
      <c r="E8" s="258"/>
      <c r="F8" s="258"/>
      <c r="G8" s="258"/>
      <c r="H8" s="258"/>
      <c r="I8" s="258"/>
      <c r="J8" s="259"/>
    </row>
    <row r="9" spans="1:10" ht="12.75">
      <c r="A9" s="260"/>
      <c r="B9" s="261"/>
      <c r="C9" s="262">
        <v>0</v>
      </c>
      <c r="D9" s="263"/>
      <c r="E9" s="264"/>
      <c r="F9" s="264"/>
      <c r="G9" s="264"/>
      <c r="H9" s="264"/>
      <c r="I9" s="264"/>
      <c r="J9" s="265"/>
    </row>
    <row r="10" spans="1:10" ht="12.75">
      <c r="A10" s="260"/>
      <c r="B10" s="261"/>
      <c r="C10" s="262">
        <v>0</v>
      </c>
      <c r="D10" s="263"/>
      <c r="E10" s="264"/>
      <c r="F10" s="264"/>
      <c r="G10" s="264"/>
      <c r="H10" s="264"/>
      <c r="I10" s="264"/>
      <c r="J10" s="265"/>
    </row>
    <row r="11" spans="1:10" ht="12.75">
      <c r="A11" s="260"/>
      <c r="B11" s="261"/>
      <c r="C11" s="262">
        <v>0</v>
      </c>
      <c r="D11" s="263"/>
      <c r="E11" s="264"/>
      <c r="F11" s="264"/>
      <c r="G11" s="264"/>
      <c r="H11" s="264"/>
      <c r="I11" s="264"/>
      <c r="J11" s="265"/>
    </row>
    <row r="12" spans="1:10" ht="12.75">
      <c r="A12" s="260"/>
      <c r="B12" s="261"/>
      <c r="C12" s="262">
        <v>0</v>
      </c>
      <c r="D12" s="263"/>
      <c r="E12" s="264"/>
      <c r="F12" s="264"/>
      <c r="G12" s="264"/>
      <c r="H12" s="264"/>
      <c r="I12" s="264"/>
      <c r="J12" s="265"/>
    </row>
    <row r="13" spans="1:10" ht="12.75">
      <c r="A13" s="260"/>
      <c r="B13" s="261"/>
      <c r="C13" s="262">
        <v>0</v>
      </c>
      <c r="D13" s="263"/>
      <c r="E13" s="264"/>
      <c r="F13" s="264"/>
      <c r="G13" s="264"/>
      <c r="H13" s="264"/>
      <c r="I13" s="264"/>
      <c r="J13" s="265"/>
    </row>
    <row r="14" spans="1:10" ht="12.75">
      <c r="A14" s="260"/>
      <c r="B14" s="261"/>
      <c r="C14" s="262">
        <v>0</v>
      </c>
      <c r="D14" s="263"/>
      <c r="E14" s="264"/>
      <c r="F14" s="264"/>
      <c r="G14" s="264"/>
      <c r="H14" s="264"/>
      <c r="I14" s="264"/>
      <c r="J14" s="265"/>
    </row>
    <row r="15" spans="1:10" ht="12.75">
      <c r="A15" s="260"/>
      <c r="B15" s="261"/>
      <c r="C15" s="262">
        <v>0</v>
      </c>
      <c r="D15" s="263"/>
      <c r="E15" s="264"/>
      <c r="F15" s="264"/>
      <c r="G15" s="264"/>
      <c r="H15" s="264"/>
      <c r="I15" s="264"/>
      <c r="J15" s="265"/>
    </row>
    <row r="16" spans="1:10" ht="12.75">
      <c r="A16" s="260"/>
      <c r="B16" s="261"/>
      <c r="C16" s="262">
        <v>0</v>
      </c>
      <c r="D16" s="263"/>
      <c r="E16" s="264"/>
      <c r="F16" s="264"/>
      <c r="G16" s="264"/>
      <c r="H16" s="264"/>
      <c r="I16" s="264"/>
      <c r="J16" s="265"/>
    </row>
    <row r="17" spans="1:10" ht="12.75">
      <c r="A17" s="260"/>
      <c r="B17" s="261"/>
      <c r="C17" s="262">
        <v>0</v>
      </c>
      <c r="D17" s="263"/>
      <c r="E17" s="264"/>
      <c r="F17" s="264"/>
      <c r="G17" s="264"/>
      <c r="H17" s="264"/>
      <c r="I17" s="264"/>
      <c r="J17" s="265"/>
    </row>
    <row r="18" spans="1:10" ht="12.75">
      <c r="A18" s="260"/>
      <c r="B18" s="261"/>
      <c r="C18" s="262">
        <v>0</v>
      </c>
      <c r="D18" s="263"/>
      <c r="E18" s="264"/>
      <c r="F18" s="264"/>
      <c r="G18" s="264"/>
      <c r="H18" s="264"/>
      <c r="I18" s="264"/>
      <c r="J18" s="265"/>
    </row>
    <row r="19" spans="1:10" ht="12.75">
      <c r="A19" s="254"/>
      <c r="B19" s="255"/>
      <c r="C19" s="256">
        <v>0</v>
      </c>
      <c r="D19" s="257"/>
      <c r="E19" s="258"/>
      <c r="F19" s="258"/>
      <c r="G19" s="258"/>
      <c r="H19" s="258"/>
      <c r="I19" s="258"/>
      <c r="J19" s="259"/>
    </row>
    <row r="20" spans="1:10" ht="12.75">
      <c r="A20" s="254"/>
      <c r="B20" s="266"/>
      <c r="C20" s="256">
        <v>0</v>
      </c>
      <c r="D20" s="257"/>
      <c r="E20" s="258"/>
      <c r="F20" s="258"/>
      <c r="G20" s="258"/>
      <c r="H20" s="258"/>
      <c r="I20" s="258"/>
      <c r="J20" s="259"/>
    </row>
    <row r="21" spans="1:10" ht="12.75">
      <c r="A21" s="254"/>
      <c r="B21" s="255"/>
      <c r="C21" s="256">
        <v>0</v>
      </c>
      <c r="D21" s="257"/>
      <c r="E21" s="258"/>
      <c r="F21" s="258"/>
      <c r="G21" s="258"/>
      <c r="H21" s="258"/>
      <c r="I21" s="258"/>
      <c r="J21" s="259"/>
    </row>
    <row r="22" spans="1:10" ht="12.75">
      <c r="A22" s="254"/>
      <c r="B22" s="255"/>
      <c r="C22" s="256">
        <v>0</v>
      </c>
      <c r="D22" s="257"/>
      <c r="E22" s="258"/>
      <c r="F22" s="258"/>
      <c r="G22" s="258"/>
      <c r="H22" s="258"/>
      <c r="I22" s="258"/>
      <c r="J22" s="259"/>
    </row>
    <row r="23" spans="1:10" ht="12.75">
      <c r="A23" s="254"/>
      <c r="B23" s="255"/>
      <c r="C23" s="256">
        <v>0</v>
      </c>
      <c r="D23" s="257"/>
      <c r="E23" s="258"/>
      <c r="F23" s="258"/>
      <c r="G23" s="258"/>
      <c r="H23" s="258"/>
      <c r="I23" s="258"/>
      <c r="J23" s="259"/>
    </row>
    <row r="24" spans="1:10" ht="12.75">
      <c r="A24" s="254"/>
      <c r="B24" s="255"/>
      <c r="C24" s="256">
        <v>0</v>
      </c>
      <c r="D24" s="257"/>
      <c r="E24" s="258"/>
      <c r="F24" s="258"/>
      <c r="G24" s="258"/>
      <c r="H24" s="258"/>
      <c r="I24" s="258"/>
      <c r="J24" s="259"/>
    </row>
    <row r="25" spans="1:10" ht="12.75">
      <c r="A25" s="254"/>
      <c r="B25" s="255"/>
      <c r="C25" s="256">
        <v>0</v>
      </c>
      <c r="D25" s="257"/>
      <c r="E25" s="258"/>
      <c r="F25" s="258"/>
      <c r="G25" s="258"/>
      <c r="H25" s="258"/>
      <c r="I25" s="258"/>
      <c r="J25" s="259"/>
    </row>
    <row r="26" spans="1:10" ht="12.75">
      <c r="A26" s="254"/>
      <c r="B26" s="255"/>
      <c r="C26" s="256">
        <v>0</v>
      </c>
      <c r="D26" s="257"/>
      <c r="E26" s="258"/>
      <c r="F26" s="258"/>
      <c r="G26" s="258"/>
      <c r="H26" s="258"/>
      <c r="I26" s="258"/>
      <c r="J26" s="259"/>
    </row>
    <row r="27" spans="1:10" ht="12.75">
      <c r="A27" s="254"/>
      <c r="B27" s="255"/>
      <c r="C27" s="256">
        <v>0</v>
      </c>
      <c r="D27" s="257"/>
      <c r="E27" s="258"/>
      <c r="F27" s="258"/>
      <c r="G27" s="258"/>
      <c r="H27" s="258"/>
      <c r="I27" s="258"/>
      <c r="J27" s="259"/>
    </row>
    <row r="28" spans="1:10" ht="12.75">
      <c r="A28" s="254"/>
      <c r="B28" s="255"/>
      <c r="C28" s="256">
        <v>0</v>
      </c>
      <c r="D28" s="257"/>
      <c r="E28" s="258"/>
      <c r="F28" s="258"/>
      <c r="G28" s="258"/>
      <c r="H28" s="258"/>
      <c r="I28" s="258"/>
      <c r="J28" s="259"/>
    </row>
    <row r="29" spans="1:10" ht="12.75">
      <c r="A29" s="254"/>
      <c r="B29" s="255"/>
      <c r="C29" s="256">
        <v>0</v>
      </c>
      <c r="D29" s="257"/>
      <c r="E29" s="258"/>
      <c r="F29" s="258"/>
      <c r="G29" s="258"/>
      <c r="H29" s="258"/>
      <c r="I29" s="258"/>
      <c r="J29" s="259"/>
    </row>
    <row r="30" spans="1:10" ht="12.75">
      <c r="A30" s="254"/>
      <c r="B30" s="255"/>
      <c r="C30" s="256">
        <v>0</v>
      </c>
      <c r="D30" s="257"/>
      <c r="E30" s="258"/>
      <c r="F30" s="258"/>
      <c r="G30" s="258"/>
      <c r="H30" s="258"/>
      <c r="I30" s="258"/>
      <c r="J30" s="259"/>
    </row>
    <row r="31" spans="1:10" ht="12.75">
      <c r="A31" s="254"/>
      <c r="B31" s="255"/>
      <c r="C31" s="256">
        <v>0</v>
      </c>
      <c r="D31" s="257"/>
      <c r="E31" s="258"/>
      <c r="F31" s="258"/>
      <c r="G31" s="258"/>
      <c r="H31" s="258"/>
      <c r="I31" s="258"/>
      <c r="J31" s="259"/>
    </row>
    <row r="32" spans="1:10" ht="12.75">
      <c r="A32" s="254"/>
      <c r="B32" s="255"/>
      <c r="C32" s="256">
        <v>0</v>
      </c>
      <c r="D32" s="257"/>
      <c r="E32" s="258"/>
      <c r="F32" s="258"/>
      <c r="G32" s="258"/>
      <c r="H32" s="258"/>
      <c r="I32" s="258"/>
      <c r="J32" s="259"/>
    </row>
    <row r="33" spans="1:10" ht="12.75">
      <c r="A33" s="254"/>
      <c r="B33" s="255"/>
      <c r="C33" s="256">
        <v>0</v>
      </c>
      <c r="D33" s="257"/>
      <c r="E33" s="258"/>
      <c r="F33" s="258"/>
      <c r="G33" s="258"/>
      <c r="H33" s="258"/>
      <c r="I33" s="258"/>
      <c r="J33" s="259"/>
    </row>
    <row r="34" spans="1:10" ht="12.75">
      <c r="A34" s="254"/>
      <c r="B34" s="255"/>
      <c r="C34" s="256">
        <v>0</v>
      </c>
      <c r="D34" s="257"/>
      <c r="E34" s="258"/>
      <c r="F34" s="258"/>
      <c r="G34" s="258"/>
      <c r="H34" s="258"/>
      <c r="I34" s="258"/>
      <c r="J34" s="259"/>
    </row>
    <row r="35" spans="1:10" ht="12.75">
      <c r="A35" s="254"/>
      <c r="B35" s="255"/>
      <c r="C35" s="256">
        <v>0</v>
      </c>
      <c r="D35" s="257"/>
      <c r="E35" s="258"/>
      <c r="F35" s="258"/>
      <c r="G35" s="258"/>
      <c r="H35" s="258"/>
      <c r="I35" s="258"/>
      <c r="J35" s="259"/>
    </row>
    <row r="36" spans="1:10" ht="12.75">
      <c r="A36" s="254"/>
      <c r="B36" s="255"/>
      <c r="C36" s="256">
        <v>0</v>
      </c>
      <c r="D36" s="257"/>
      <c r="E36" s="258"/>
      <c r="F36" s="258"/>
      <c r="G36" s="258"/>
      <c r="H36" s="258"/>
      <c r="I36" s="258"/>
      <c r="J36" s="259"/>
    </row>
    <row r="37" spans="1:10" ht="12.75">
      <c r="A37" s="254"/>
      <c r="B37" s="255"/>
      <c r="C37" s="256">
        <v>0</v>
      </c>
      <c r="D37" s="257"/>
      <c r="E37" s="258"/>
      <c r="F37" s="258"/>
      <c r="G37" s="258"/>
      <c r="H37" s="258"/>
      <c r="I37" s="258"/>
      <c r="J37" s="259"/>
    </row>
    <row r="38" spans="1:10" ht="12.75">
      <c r="A38" s="254"/>
      <c r="B38" s="255"/>
      <c r="C38" s="256">
        <v>0</v>
      </c>
      <c r="D38" s="257"/>
      <c r="E38" s="258"/>
      <c r="F38" s="258"/>
      <c r="G38" s="258"/>
      <c r="H38" s="258"/>
      <c r="I38" s="258"/>
      <c r="J38" s="259"/>
    </row>
    <row r="39" spans="1:10" ht="12.75">
      <c r="A39" s="254"/>
      <c r="B39" s="255"/>
      <c r="C39" s="256">
        <v>0</v>
      </c>
      <c r="D39" s="257"/>
      <c r="E39" s="258"/>
      <c r="F39" s="258"/>
      <c r="G39" s="258"/>
      <c r="H39" s="258"/>
      <c r="I39" s="258"/>
      <c r="J39" s="259"/>
    </row>
    <row r="40" spans="1:10" ht="12.75">
      <c r="A40" s="254"/>
      <c r="B40" s="255"/>
      <c r="C40" s="256">
        <v>0</v>
      </c>
      <c r="D40" s="257"/>
      <c r="E40" s="258"/>
      <c r="F40" s="258"/>
      <c r="G40" s="258"/>
      <c r="H40" s="258"/>
      <c r="I40" s="258"/>
      <c r="J40" s="259"/>
    </row>
    <row r="41" spans="1:10" ht="12.75">
      <c r="A41" s="254"/>
      <c r="B41" s="255"/>
      <c r="C41" s="256">
        <v>0</v>
      </c>
      <c r="D41" s="257"/>
      <c r="E41" s="258"/>
      <c r="F41" s="258"/>
      <c r="G41" s="258"/>
      <c r="H41" s="258"/>
      <c r="I41" s="258"/>
      <c r="J41" s="259"/>
    </row>
    <row r="42" spans="1:10" ht="12.75">
      <c r="A42" s="254"/>
      <c r="B42" s="255"/>
      <c r="C42" s="256">
        <v>0</v>
      </c>
      <c r="D42" s="257"/>
      <c r="E42" s="258"/>
      <c r="F42" s="258"/>
      <c r="G42" s="258"/>
      <c r="H42" s="258"/>
      <c r="I42" s="258"/>
      <c r="J42" s="259"/>
    </row>
    <row r="43" spans="1:10" ht="12.75">
      <c r="A43" s="254"/>
      <c r="B43" s="255"/>
      <c r="C43" s="256">
        <v>0</v>
      </c>
      <c r="D43" s="257"/>
      <c r="E43" s="258"/>
      <c r="F43" s="258"/>
      <c r="G43" s="258"/>
      <c r="H43" s="258"/>
      <c r="I43" s="258"/>
      <c r="J43" s="259"/>
    </row>
    <row r="44" spans="1:10" ht="12.75">
      <c r="A44" s="254"/>
      <c r="B44" s="255"/>
      <c r="C44" s="256">
        <v>0</v>
      </c>
      <c r="D44" s="257"/>
      <c r="E44" s="258"/>
      <c r="F44" s="258"/>
      <c r="G44" s="258"/>
      <c r="H44" s="258"/>
      <c r="I44" s="258"/>
      <c r="J44" s="259"/>
    </row>
    <row r="45" spans="1:10" ht="12.75">
      <c r="A45" s="254"/>
      <c r="B45" s="255"/>
      <c r="C45" s="256">
        <v>0</v>
      </c>
      <c r="D45" s="257"/>
      <c r="E45" s="258"/>
      <c r="F45" s="258"/>
      <c r="G45" s="258"/>
      <c r="H45" s="258"/>
      <c r="I45" s="258"/>
      <c r="J45" s="259"/>
    </row>
    <row r="46" spans="1:10" ht="12.75">
      <c r="A46" s="254"/>
      <c r="B46" s="255"/>
      <c r="C46" s="256">
        <v>0</v>
      </c>
      <c r="D46" s="257"/>
      <c r="E46" s="258"/>
      <c r="F46" s="258"/>
      <c r="G46" s="258"/>
      <c r="H46" s="258"/>
      <c r="I46" s="258"/>
      <c r="J46" s="259"/>
    </row>
    <row r="47" spans="1:10" ht="12.75">
      <c r="A47" s="254"/>
      <c r="B47" s="255"/>
      <c r="C47" s="256">
        <v>0</v>
      </c>
      <c r="D47" s="257"/>
      <c r="E47" s="258"/>
      <c r="F47" s="258"/>
      <c r="G47" s="258"/>
      <c r="H47" s="258"/>
      <c r="I47" s="258"/>
      <c r="J47" s="259"/>
    </row>
    <row r="48" spans="1:10" ht="12.75">
      <c r="A48" s="254"/>
      <c r="B48" s="255"/>
      <c r="C48" s="256">
        <v>0</v>
      </c>
      <c r="D48" s="257"/>
      <c r="E48" s="258"/>
      <c r="F48" s="258"/>
      <c r="G48" s="258"/>
      <c r="H48" s="258"/>
      <c r="I48" s="258"/>
      <c r="J48" s="259"/>
    </row>
    <row r="49" spans="1:10" ht="12.75">
      <c r="A49" s="254"/>
      <c r="B49" s="255"/>
      <c r="C49" s="256">
        <v>0</v>
      </c>
      <c r="D49" s="257"/>
      <c r="E49" s="258"/>
      <c r="F49" s="258"/>
      <c r="G49" s="258"/>
      <c r="H49" s="258"/>
      <c r="I49" s="258"/>
      <c r="J49" s="259"/>
    </row>
    <row r="50" spans="1:10" ht="12.75">
      <c r="A50" s="254"/>
      <c r="B50" s="255"/>
      <c r="C50" s="256">
        <v>0</v>
      </c>
      <c r="D50" s="257"/>
      <c r="E50" s="258"/>
      <c r="F50" s="258"/>
      <c r="G50" s="258"/>
      <c r="H50" s="258"/>
      <c r="I50" s="258"/>
      <c r="J50" s="259"/>
    </row>
    <row r="51" spans="1:10" ht="12.75">
      <c r="A51" s="254"/>
      <c r="B51" s="255"/>
      <c r="C51" s="256">
        <v>0</v>
      </c>
      <c r="D51" s="257"/>
      <c r="E51" s="258"/>
      <c r="F51" s="258"/>
      <c r="G51" s="258"/>
      <c r="H51" s="258"/>
      <c r="I51" s="258"/>
      <c r="J51" s="259"/>
    </row>
    <row r="52" spans="1:10" ht="12.75">
      <c r="A52" s="254"/>
      <c r="B52" s="255"/>
      <c r="C52" s="256">
        <v>0</v>
      </c>
      <c r="D52" s="257"/>
      <c r="E52" s="258"/>
      <c r="F52" s="258"/>
      <c r="G52" s="258"/>
      <c r="H52" s="258"/>
      <c r="I52" s="258"/>
      <c r="J52" s="259"/>
    </row>
    <row r="53" spans="1:10" ht="12.75">
      <c r="A53" s="254"/>
      <c r="B53" s="255"/>
      <c r="C53" s="256">
        <v>0</v>
      </c>
      <c r="D53" s="257"/>
      <c r="E53" s="258"/>
      <c r="F53" s="258"/>
      <c r="G53" s="258"/>
      <c r="H53" s="258"/>
      <c r="I53" s="258"/>
      <c r="J53" s="259"/>
    </row>
    <row r="54" spans="1:10" ht="12.75">
      <c r="A54" s="254"/>
      <c r="B54" s="255"/>
      <c r="C54" s="256">
        <v>0</v>
      </c>
      <c r="D54" s="257"/>
      <c r="E54" s="258"/>
      <c r="F54" s="258"/>
      <c r="G54" s="258"/>
      <c r="H54" s="258"/>
      <c r="I54" s="258"/>
      <c r="J54" s="259"/>
    </row>
    <row r="55" spans="1:10" ht="13.5" thickBot="1">
      <c r="A55" s="267"/>
      <c r="B55" s="270"/>
      <c r="C55" s="271">
        <v>0</v>
      </c>
      <c r="D55" s="272"/>
      <c r="E55" s="273"/>
      <c r="F55" s="273"/>
      <c r="G55" s="273"/>
      <c r="H55" s="273"/>
      <c r="I55" s="273"/>
      <c r="J55" s="274"/>
    </row>
  </sheetData>
  <sheetProtection sheet="1" objects="1" scenarios="1"/>
  <printOptions/>
  <pageMargins left="0.5" right="0.5" top="0.5" bottom="0.75"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P51"/>
  <sheetViews>
    <sheetView showRowColHeaders="0" workbookViewId="0" topLeftCell="A1">
      <selection activeCell="C2" sqref="C2"/>
    </sheetView>
  </sheetViews>
  <sheetFormatPr defaultColWidth="9.140625" defaultRowHeight="12.75"/>
  <cols>
    <col min="1" max="20" width="5.7109375" style="191" customWidth="1"/>
    <col min="21" max="16384" width="9.140625" style="191" customWidth="1"/>
  </cols>
  <sheetData>
    <row r="1" spans="1:16" ht="18.75">
      <c r="A1" s="297" t="str">
        <f>"     Description and History    "&amp;Basic!A1</f>
        <v>     Description and History    [Enter Character Name Here]</v>
      </c>
      <c r="B1" s="298"/>
      <c r="C1" s="298"/>
      <c r="D1" s="298"/>
      <c r="E1" s="298"/>
      <c r="F1" s="298"/>
      <c r="G1" s="298"/>
      <c r="H1" s="298"/>
      <c r="I1" s="298"/>
      <c r="J1" s="298"/>
      <c r="K1" s="298"/>
      <c r="L1" s="298"/>
      <c r="M1" s="298"/>
      <c r="N1" s="298"/>
      <c r="O1" s="298"/>
      <c r="P1" s="299"/>
    </row>
    <row r="2" spans="1:16" ht="12.75">
      <c r="A2" s="302" t="s">
        <v>272</v>
      </c>
      <c r="B2" s="333"/>
      <c r="C2" s="333"/>
      <c r="D2" s="333"/>
      <c r="E2" s="333"/>
      <c r="F2" s="333"/>
      <c r="G2" s="333"/>
      <c r="H2" s="333"/>
      <c r="I2" s="333"/>
      <c r="J2" s="300" t="s">
        <v>270</v>
      </c>
      <c r="K2" s="334"/>
      <c r="L2" s="334"/>
      <c r="M2" s="334"/>
      <c r="N2" s="334"/>
      <c r="O2" s="334"/>
      <c r="P2" s="329"/>
    </row>
    <row r="3" spans="1:16" ht="12.75">
      <c r="A3" s="302" t="s">
        <v>273</v>
      </c>
      <c r="B3" s="333"/>
      <c r="C3" s="333"/>
      <c r="D3" s="333"/>
      <c r="E3" s="333"/>
      <c r="F3" s="333"/>
      <c r="G3" s="333"/>
      <c r="H3" s="333"/>
      <c r="I3" s="333"/>
      <c r="J3" s="330"/>
      <c r="K3" s="333"/>
      <c r="L3" s="333"/>
      <c r="M3" s="333"/>
      <c r="N3" s="333"/>
      <c r="O3" s="333"/>
      <c r="P3" s="331"/>
    </row>
    <row r="4" spans="1:16" ht="12.75">
      <c r="A4" s="302" t="s">
        <v>271</v>
      </c>
      <c r="B4" s="333"/>
      <c r="C4" s="333"/>
      <c r="D4" s="333"/>
      <c r="E4" s="333"/>
      <c r="F4" s="333"/>
      <c r="G4" s="333"/>
      <c r="H4" s="333"/>
      <c r="I4" s="333"/>
      <c r="J4" s="330"/>
      <c r="K4" s="333"/>
      <c r="L4" s="333"/>
      <c r="M4" s="333"/>
      <c r="N4" s="333"/>
      <c r="O4" s="333"/>
      <c r="P4" s="331"/>
    </row>
    <row r="5" spans="1:16" ht="12.75">
      <c r="A5" s="302" t="s">
        <v>274</v>
      </c>
      <c r="B5" s="333"/>
      <c r="C5" s="333"/>
      <c r="D5" s="333"/>
      <c r="E5" s="333"/>
      <c r="F5" s="333"/>
      <c r="G5" s="333"/>
      <c r="H5" s="333"/>
      <c r="I5" s="333"/>
      <c r="J5" s="330"/>
      <c r="K5" s="333"/>
      <c r="L5" s="333"/>
      <c r="M5" s="333"/>
      <c r="N5" s="333"/>
      <c r="O5" s="333"/>
      <c r="P5" s="331"/>
    </row>
    <row r="6" spans="1:16" ht="12.75">
      <c r="A6" s="302" t="s">
        <v>275</v>
      </c>
      <c r="B6" s="333"/>
      <c r="C6" s="333"/>
      <c r="D6" s="333"/>
      <c r="E6" s="333"/>
      <c r="F6" s="333"/>
      <c r="G6" s="333"/>
      <c r="H6" s="333"/>
      <c r="I6" s="333"/>
      <c r="J6" s="330"/>
      <c r="K6" s="333"/>
      <c r="L6" s="333"/>
      <c r="M6" s="333"/>
      <c r="N6" s="333"/>
      <c r="O6" s="333"/>
      <c r="P6" s="331"/>
    </row>
    <row r="7" spans="1:16" ht="12.75">
      <c r="A7" s="302" t="s">
        <v>277</v>
      </c>
      <c r="B7" s="333"/>
      <c r="C7" s="333"/>
      <c r="D7" s="333"/>
      <c r="E7" s="333"/>
      <c r="F7" s="333"/>
      <c r="G7" s="333"/>
      <c r="H7" s="333"/>
      <c r="I7" s="333"/>
      <c r="J7" s="330"/>
      <c r="K7" s="333"/>
      <c r="L7" s="333"/>
      <c r="M7" s="333"/>
      <c r="N7" s="333"/>
      <c r="O7" s="333"/>
      <c r="P7" s="331"/>
    </row>
    <row r="8" spans="1:16" ht="12.75">
      <c r="A8" s="332"/>
      <c r="B8" s="333"/>
      <c r="C8" s="333"/>
      <c r="D8" s="333"/>
      <c r="E8" s="333"/>
      <c r="F8" s="333"/>
      <c r="G8" s="333"/>
      <c r="H8" s="333"/>
      <c r="I8" s="333"/>
      <c r="J8" s="330"/>
      <c r="K8" s="333"/>
      <c r="L8" s="333"/>
      <c r="M8" s="333"/>
      <c r="N8" s="333"/>
      <c r="O8" s="333"/>
      <c r="P8" s="331"/>
    </row>
    <row r="9" spans="1:16" ht="12.75">
      <c r="A9" s="332"/>
      <c r="B9" s="333"/>
      <c r="C9" s="333"/>
      <c r="D9" s="333"/>
      <c r="E9" s="333"/>
      <c r="F9" s="333"/>
      <c r="G9" s="333"/>
      <c r="H9" s="333"/>
      <c r="I9" s="333"/>
      <c r="J9" s="330"/>
      <c r="K9" s="333"/>
      <c r="L9" s="333"/>
      <c r="M9" s="333"/>
      <c r="N9" s="333"/>
      <c r="O9" s="333"/>
      <c r="P9" s="331"/>
    </row>
    <row r="10" spans="1:16" ht="12.75">
      <c r="A10" s="332"/>
      <c r="B10" s="333"/>
      <c r="C10" s="333"/>
      <c r="D10" s="333"/>
      <c r="E10" s="333"/>
      <c r="F10" s="333"/>
      <c r="G10" s="333"/>
      <c r="H10" s="333"/>
      <c r="I10" s="333"/>
      <c r="J10" s="330"/>
      <c r="K10" s="333"/>
      <c r="L10" s="333"/>
      <c r="M10" s="333"/>
      <c r="N10" s="333"/>
      <c r="O10" s="333"/>
      <c r="P10" s="331"/>
    </row>
    <row r="11" spans="1:16" ht="12.75">
      <c r="A11" s="332"/>
      <c r="B11" s="333"/>
      <c r="C11" s="333"/>
      <c r="D11" s="333"/>
      <c r="E11" s="333"/>
      <c r="F11" s="333"/>
      <c r="G11" s="333"/>
      <c r="H11" s="333"/>
      <c r="I11" s="333"/>
      <c r="J11" s="330"/>
      <c r="K11" s="333"/>
      <c r="L11" s="333"/>
      <c r="M11" s="333"/>
      <c r="N11" s="333"/>
      <c r="O11" s="333"/>
      <c r="P11" s="331"/>
    </row>
    <row r="12" spans="1:16" ht="12.75">
      <c r="A12" s="332"/>
      <c r="B12" s="333"/>
      <c r="C12" s="333"/>
      <c r="D12" s="333"/>
      <c r="E12" s="333"/>
      <c r="F12" s="333"/>
      <c r="G12" s="333"/>
      <c r="H12" s="333"/>
      <c r="I12" s="333"/>
      <c r="J12" s="330"/>
      <c r="K12" s="333"/>
      <c r="L12" s="333"/>
      <c r="M12" s="333"/>
      <c r="N12" s="333"/>
      <c r="O12" s="333"/>
      <c r="P12" s="331"/>
    </row>
    <row r="13" spans="1:16" ht="12.75">
      <c r="A13" s="302" t="s">
        <v>276</v>
      </c>
      <c r="B13" s="333"/>
      <c r="C13" s="333"/>
      <c r="D13" s="333"/>
      <c r="E13" s="333"/>
      <c r="F13" s="333"/>
      <c r="G13" s="333"/>
      <c r="H13" s="333"/>
      <c r="I13" s="333"/>
      <c r="J13" s="330"/>
      <c r="K13" s="333"/>
      <c r="L13" s="333"/>
      <c r="M13" s="333"/>
      <c r="N13" s="333"/>
      <c r="O13" s="333"/>
      <c r="P13" s="331"/>
    </row>
    <row r="14" spans="1:16" ht="12.75">
      <c r="A14" s="332"/>
      <c r="B14" s="333"/>
      <c r="C14" s="333"/>
      <c r="D14" s="333"/>
      <c r="E14" s="333"/>
      <c r="F14" s="333"/>
      <c r="G14" s="333"/>
      <c r="H14" s="333"/>
      <c r="I14" s="333"/>
      <c r="J14" s="330"/>
      <c r="K14" s="333"/>
      <c r="L14" s="333"/>
      <c r="M14" s="333"/>
      <c r="N14" s="333"/>
      <c r="O14" s="333"/>
      <c r="P14" s="331"/>
    </row>
    <row r="15" spans="1:16" ht="12.75">
      <c r="A15" s="302" t="s">
        <v>280</v>
      </c>
      <c r="B15" s="333"/>
      <c r="C15" s="333"/>
      <c r="D15" s="333"/>
      <c r="E15" s="333"/>
      <c r="F15" s="333"/>
      <c r="G15" s="333"/>
      <c r="H15" s="333"/>
      <c r="I15" s="333"/>
      <c r="J15" s="330"/>
      <c r="K15" s="333"/>
      <c r="L15" s="333"/>
      <c r="M15" s="333"/>
      <c r="N15" s="333"/>
      <c r="O15" s="333"/>
      <c r="P15" s="331"/>
    </row>
    <row r="16" spans="1:16" ht="12.75">
      <c r="A16" s="332"/>
      <c r="B16" s="333"/>
      <c r="C16" s="333"/>
      <c r="D16" s="333"/>
      <c r="E16" s="333"/>
      <c r="F16" s="333"/>
      <c r="G16" s="333"/>
      <c r="H16" s="333"/>
      <c r="I16" s="333"/>
      <c r="J16" s="330"/>
      <c r="K16" s="333"/>
      <c r="L16" s="333"/>
      <c r="M16" s="333"/>
      <c r="N16" s="333"/>
      <c r="O16" s="333"/>
      <c r="P16" s="331"/>
    </row>
    <row r="17" spans="1:16" ht="12.75">
      <c r="A17" s="332"/>
      <c r="B17" s="333"/>
      <c r="C17" s="333"/>
      <c r="D17" s="333"/>
      <c r="E17" s="333"/>
      <c r="F17" s="333"/>
      <c r="G17" s="333"/>
      <c r="H17" s="333"/>
      <c r="I17" s="333"/>
      <c r="J17" s="330"/>
      <c r="K17" s="333"/>
      <c r="L17" s="333"/>
      <c r="M17" s="333"/>
      <c r="N17" s="333"/>
      <c r="O17" s="333"/>
      <c r="P17" s="331"/>
    </row>
    <row r="18" spans="1:16" ht="12.75">
      <c r="A18" s="332"/>
      <c r="B18" s="333"/>
      <c r="C18" s="333"/>
      <c r="D18" s="333"/>
      <c r="E18" s="333"/>
      <c r="F18" s="333"/>
      <c r="G18" s="333"/>
      <c r="H18" s="333"/>
      <c r="I18" s="333"/>
      <c r="J18" s="330"/>
      <c r="K18" s="333"/>
      <c r="L18" s="333"/>
      <c r="M18" s="333"/>
      <c r="N18" s="333"/>
      <c r="O18" s="333"/>
      <c r="P18" s="331"/>
    </row>
    <row r="19" spans="1:16" ht="12.75">
      <c r="A19" s="332"/>
      <c r="B19" s="333"/>
      <c r="C19" s="333"/>
      <c r="D19" s="333"/>
      <c r="E19" s="333"/>
      <c r="F19" s="333"/>
      <c r="G19" s="333"/>
      <c r="H19" s="333"/>
      <c r="I19" s="333"/>
      <c r="J19" s="330"/>
      <c r="K19" s="333"/>
      <c r="L19" s="333"/>
      <c r="M19" s="333"/>
      <c r="N19" s="333"/>
      <c r="O19" s="333"/>
      <c r="P19" s="331"/>
    </row>
    <row r="20" spans="1:16" ht="12.75">
      <c r="A20" s="332"/>
      <c r="B20" s="333"/>
      <c r="C20" s="333"/>
      <c r="D20" s="333"/>
      <c r="E20" s="333"/>
      <c r="F20" s="333"/>
      <c r="G20" s="333"/>
      <c r="H20" s="333"/>
      <c r="I20" s="333"/>
      <c r="J20" s="330"/>
      <c r="K20" s="333"/>
      <c r="L20" s="333"/>
      <c r="M20" s="333"/>
      <c r="N20" s="333"/>
      <c r="O20" s="333"/>
      <c r="P20" s="331"/>
    </row>
    <row r="21" spans="1:16" ht="12.75">
      <c r="A21" s="302" t="s">
        <v>289</v>
      </c>
      <c r="B21" s="333"/>
      <c r="C21" s="333"/>
      <c r="D21" s="333"/>
      <c r="E21" s="333"/>
      <c r="F21" s="333"/>
      <c r="G21" s="333"/>
      <c r="H21" s="333"/>
      <c r="I21" s="333"/>
      <c r="J21" s="330"/>
      <c r="K21" s="333"/>
      <c r="L21" s="333"/>
      <c r="M21" s="333"/>
      <c r="N21" s="333"/>
      <c r="O21" s="333"/>
      <c r="P21" s="331"/>
    </row>
    <row r="22" spans="1:16" ht="12.75">
      <c r="A22" s="332"/>
      <c r="B22" s="333"/>
      <c r="C22" s="333"/>
      <c r="D22" s="333"/>
      <c r="E22" s="333"/>
      <c r="F22" s="333"/>
      <c r="G22" s="333"/>
      <c r="H22" s="333"/>
      <c r="I22" s="333"/>
      <c r="J22" s="330"/>
      <c r="K22" s="333"/>
      <c r="L22" s="333"/>
      <c r="M22" s="333"/>
      <c r="N22" s="333"/>
      <c r="O22" s="333"/>
      <c r="P22" s="331"/>
    </row>
    <row r="23" spans="1:16" ht="12.75">
      <c r="A23" s="332"/>
      <c r="B23" s="333"/>
      <c r="C23" s="333"/>
      <c r="D23" s="333"/>
      <c r="E23" s="333"/>
      <c r="F23" s="333"/>
      <c r="G23" s="333"/>
      <c r="H23" s="333"/>
      <c r="I23" s="333"/>
      <c r="J23" s="330"/>
      <c r="K23" s="333"/>
      <c r="L23" s="333"/>
      <c r="M23" s="333"/>
      <c r="N23" s="333"/>
      <c r="O23" s="333"/>
      <c r="P23" s="331"/>
    </row>
    <row r="24" spans="1:16" ht="12.75">
      <c r="A24" s="332"/>
      <c r="B24" s="333"/>
      <c r="C24" s="333"/>
      <c r="D24" s="333"/>
      <c r="E24" s="333"/>
      <c r="F24" s="333"/>
      <c r="G24" s="333"/>
      <c r="H24" s="333"/>
      <c r="I24" s="333"/>
      <c r="J24" s="335"/>
      <c r="K24" s="336"/>
      <c r="L24" s="336"/>
      <c r="M24" s="336"/>
      <c r="N24" s="336"/>
      <c r="O24" s="336"/>
      <c r="P24" s="337"/>
    </row>
    <row r="25" spans="1:16" ht="12.75">
      <c r="A25" s="332"/>
      <c r="B25" s="333"/>
      <c r="C25" s="333"/>
      <c r="D25" s="333"/>
      <c r="E25" s="333"/>
      <c r="F25" s="333"/>
      <c r="G25" s="333"/>
      <c r="H25" s="333"/>
      <c r="I25" s="333"/>
      <c r="J25" s="300" t="s">
        <v>278</v>
      </c>
      <c r="K25" s="333"/>
      <c r="L25" s="333"/>
      <c r="M25" s="333"/>
      <c r="N25" s="333"/>
      <c r="O25" s="333"/>
      <c r="P25" s="331"/>
    </row>
    <row r="26" spans="1:16" ht="12.75">
      <c r="A26" s="332"/>
      <c r="B26" s="333"/>
      <c r="C26" s="333"/>
      <c r="D26" s="333"/>
      <c r="E26" s="333"/>
      <c r="F26" s="333"/>
      <c r="G26" s="333"/>
      <c r="H26" s="333"/>
      <c r="I26" s="333"/>
      <c r="J26" s="330"/>
      <c r="K26" s="333"/>
      <c r="L26" s="333"/>
      <c r="M26" s="333"/>
      <c r="N26" s="333"/>
      <c r="O26" s="333"/>
      <c r="P26" s="331"/>
    </row>
    <row r="27" spans="1:16" ht="12.75">
      <c r="A27" s="332"/>
      <c r="B27" s="333"/>
      <c r="C27" s="333"/>
      <c r="D27" s="333"/>
      <c r="E27" s="333"/>
      <c r="F27" s="333"/>
      <c r="G27" s="333"/>
      <c r="H27" s="333"/>
      <c r="I27" s="333"/>
      <c r="J27" s="330"/>
      <c r="K27" s="333"/>
      <c r="L27" s="333"/>
      <c r="M27" s="333"/>
      <c r="N27" s="333"/>
      <c r="O27" s="333"/>
      <c r="P27" s="331"/>
    </row>
    <row r="28" spans="1:16" ht="12.75">
      <c r="A28" s="332"/>
      <c r="B28" s="333"/>
      <c r="C28" s="333"/>
      <c r="D28" s="333"/>
      <c r="E28" s="333"/>
      <c r="F28" s="333"/>
      <c r="G28" s="333"/>
      <c r="H28" s="333"/>
      <c r="I28" s="333"/>
      <c r="J28" s="330"/>
      <c r="K28" s="333"/>
      <c r="L28" s="333"/>
      <c r="M28" s="333"/>
      <c r="N28" s="333"/>
      <c r="O28" s="333"/>
      <c r="P28" s="331"/>
    </row>
    <row r="29" spans="1:16" ht="12.75">
      <c r="A29" s="332"/>
      <c r="B29" s="333"/>
      <c r="C29" s="333"/>
      <c r="D29" s="333"/>
      <c r="E29" s="333"/>
      <c r="F29" s="333"/>
      <c r="G29" s="333"/>
      <c r="H29" s="333"/>
      <c r="I29" s="333"/>
      <c r="J29" s="330"/>
      <c r="K29" s="333"/>
      <c r="L29" s="333"/>
      <c r="M29" s="333"/>
      <c r="N29" s="333"/>
      <c r="O29" s="333"/>
      <c r="P29" s="331"/>
    </row>
    <row r="30" spans="1:16" ht="12.75">
      <c r="A30" s="332"/>
      <c r="B30" s="333"/>
      <c r="C30" s="333"/>
      <c r="D30" s="333"/>
      <c r="E30" s="333"/>
      <c r="F30" s="333"/>
      <c r="G30" s="333"/>
      <c r="H30" s="333"/>
      <c r="I30" s="333"/>
      <c r="J30" s="330"/>
      <c r="K30" s="333"/>
      <c r="L30" s="333"/>
      <c r="M30" s="333"/>
      <c r="N30" s="333"/>
      <c r="O30" s="333"/>
      <c r="P30" s="331"/>
    </row>
    <row r="31" spans="1:16" ht="12.75">
      <c r="A31" s="332"/>
      <c r="B31" s="333"/>
      <c r="C31" s="333"/>
      <c r="D31" s="333"/>
      <c r="E31" s="333"/>
      <c r="F31" s="333"/>
      <c r="G31" s="333"/>
      <c r="H31" s="333"/>
      <c r="I31" s="333"/>
      <c r="J31" s="330"/>
      <c r="K31" s="333"/>
      <c r="L31" s="333"/>
      <c r="M31" s="333"/>
      <c r="N31" s="333"/>
      <c r="O31" s="333"/>
      <c r="P31" s="331"/>
    </row>
    <row r="32" spans="1:16" ht="12.75">
      <c r="A32" s="332"/>
      <c r="B32" s="333"/>
      <c r="C32" s="333"/>
      <c r="D32" s="333"/>
      <c r="E32" s="333"/>
      <c r="F32" s="333"/>
      <c r="G32" s="333"/>
      <c r="H32" s="333"/>
      <c r="I32" s="333"/>
      <c r="J32" s="330"/>
      <c r="K32" s="333"/>
      <c r="L32" s="333"/>
      <c r="M32" s="333"/>
      <c r="N32" s="333"/>
      <c r="O32" s="333"/>
      <c r="P32" s="331"/>
    </row>
    <row r="33" spans="1:16" ht="12.75">
      <c r="A33" s="332"/>
      <c r="B33" s="333"/>
      <c r="C33" s="333"/>
      <c r="D33" s="333"/>
      <c r="E33" s="333"/>
      <c r="F33" s="333"/>
      <c r="G33" s="333"/>
      <c r="H33" s="333"/>
      <c r="I33" s="333"/>
      <c r="J33" s="330"/>
      <c r="K33" s="333"/>
      <c r="L33" s="333"/>
      <c r="M33" s="333"/>
      <c r="N33" s="333"/>
      <c r="O33" s="333"/>
      <c r="P33" s="331"/>
    </row>
    <row r="34" spans="1:16" ht="12.75">
      <c r="A34" s="332"/>
      <c r="B34" s="333"/>
      <c r="C34" s="333"/>
      <c r="D34" s="333"/>
      <c r="E34" s="333"/>
      <c r="F34" s="333"/>
      <c r="G34" s="333"/>
      <c r="H34" s="333"/>
      <c r="I34" s="333"/>
      <c r="J34" s="330"/>
      <c r="K34" s="333"/>
      <c r="L34" s="333"/>
      <c r="M34" s="333"/>
      <c r="N34" s="333"/>
      <c r="O34" s="333"/>
      <c r="P34" s="331"/>
    </row>
    <row r="35" spans="1:16" ht="12.75">
      <c r="A35" s="332"/>
      <c r="B35" s="333"/>
      <c r="C35" s="333"/>
      <c r="D35" s="333"/>
      <c r="E35" s="333"/>
      <c r="F35" s="333"/>
      <c r="G35" s="333"/>
      <c r="H35" s="333"/>
      <c r="I35" s="333"/>
      <c r="J35" s="330"/>
      <c r="K35" s="333"/>
      <c r="L35" s="333"/>
      <c r="M35" s="333"/>
      <c r="N35" s="333"/>
      <c r="O35" s="333"/>
      <c r="P35" s="331"/>
    </row>
    <row r="36" spans="1:16" ht="12.75">
      <c r="A36" s="332"/>
      <c r="B36" s="333"/>
      <c r="C36" s="333"/>
      <c r="D36" s="333"/>
      <c r="E36" s="333"/>
      <c r="F36" s="333"/>
      <c r="G36" s="333"/>
      <c r="H36" s="333"/>
      <c r="I36" s="333"/>
      <c r="J36" s="330"/>
      <c r="K36" s="333"/>
      <c r="L36" s="333"/>
      <c r="M36" s="333"/>
      <c r="N36" s="333"/>
      <c r="O36" s="333"/>
      <c r="P36" s="331"/>
    </row>
    <row r="37" spans="1:16" ht="12.75">
      <c r="A37" s="332"/>
      <c r="B37" s="333"/>
      <c r="C37" s="333"/>
      <c r="D37" s="333"/>
      <c r="E37" s="333"/>
      <c r="F37" s="333"/>
      <c r="G37" s="333"/>
      <c r="H37" s="333"/>
      <c r="I37" s="333"/>
      <c r="J37" s="330"/>
      <c r="K37" s="333"/>
      <c r="L37" s="333"/>
      <c r="M37" s="333"/>
      <c r="N37" s="333"/>
      <c r="O37" s="333"/>
      <c r="P37" s="331"/>
    </row>
    <row r="38" spans="1:16" ht="12.75">
      <c r="A38" s="332"/>
      <c r="B38" s="333"/>
      <c r="C38" s="333"/>
      <c r="D38" s="333"/>
      <c r="E38" s="333"/>
      <c r="F38" s="333"/>
      <c r="G38" s="333"/>
      <c r="H38" s="333"/>
      <c r="I38" s="333"/>
      <c r="J38" s="330"/>
      <c r="K38" s="333"/>
      <c r="L38" s="333"/>
      <c r="M38" s="333"/>
      <c r="N38" s="333"/>
      <c r="O38" s="333"/>
      <c r="P38" s="331"/>
    </row>
    <row r="39" spans="1:16" ht="12.75">
      <c r="A39" s="332"/>
      <c r="B39" s="333"/>
      <c r="C39" s="333"/>
      <c r="D39" s="333"/>
      <c r="E39" s="333"/>
      <c r="F39" s="333"/>
      <c r="G39" s="333"/>
      <c r="H39" s="333"/>
      <c r="I39" s="333"/>
      <c r="J39" s="330"/>
      <c r="K39" s="333"/>
      <c r="L39" s="333"/>
      <c r="M39" s="333"/>
      <c r="N39" s="333"/>
      <c r="O39" s="333"/>
      <c r="P39" s="331"/>
    </row>
    <row r="40" spans="1:16" ht="12.75">
      <c r="A40" s="332"/>
      <c r="B40" s="333"/>
      <c r="C40" s="333"/>
      <c r="D40" s="333"/>
      <c r="E40" s="333"/>
      <c r="F40" s="333"/>
      <c r="G40" s="333"/>
      <c r="H40" s="333"/>
      <c r="I40" s="333"/>
      <c r="J40" s="330"/>
      <c r="K40" s="333"/>
      <c r="L40" s="333"/>
      <c r="M40" s="333"/>
      <c r="N40" s="333"/>
      <c r="O40" s="333"/>
      <c r="P40" s="331"/>
    </row>
    <row r="41" spans="1:16" ht="12.75">
      <c r="A41" s="332"/>
      <c r="B41" s="333"/>
      <c r="C41" s="333"/>
      <c r="D41" s="333"/>
      <c r="E41" s="333"/>
      <c r="F41" s="333"/>
      <c r="G41" s="333"/>
      <c r="H41" s="333"/>
      <c r="I41" s="333"/>
      <c r="J41" s="330"/>
      <c r="K41" s="333"/>
      <c r="L41" s="333"/>
      <c r="M41" s="333"/>
      <c r="N41" s="333"/>
      <c r="O41" s="333"/>
      <c r="P41" s="331"/>
    </row>
    <row r="42" spans="1:16" ht="12.75">
      <c r="A42" s="332"/>
      <c r="B42" s="333"/>
      <c r="C42" s="333"/>
      <c r="D42" s="333"/>
      <c r="E42" s="333"/>
      <c r="F42" s="333"/>
      <c r="G42" s="333"/>
      <c r="H42" s="333"/>
      <c r="I42" s="333"/>
      <c r="J42" s="330"/>
      <c r="K42" s="333"/>
      <c r="L42" s="333"/>
      <c r="M42" s="333"/>
      <c r="N42" s="333"/>
      <c r="O42" s="333"/>
      <c r="P42" s="331"/>
    </row>
    <row r="43" spans="1:16" ht="12.75">
      <c r="A43" s="332"/>
      <c r="B43" s="333"/>
      <c r="C43" s="333"/>
      <c r="D43" s="333"/>
      <c r="E43" s="333"/>
      <c r="F43" s="333"/>
      <c r="G43" s="333"/>
      <c r="H43" s="333"/>
      <c r="I43" s="333"/>
      <c r="J43" s="330"/>
      <c r="K43" s="333"/>
      <c r="L43" s="333"/>
      <c r="M43" s="333"/>
      <c r="N43" s="333"/>
      <c r="O43" s="333"/>
      <c r="P43" s="331"/>
    </row>
    <row r="44" spans="1:16" ht="12.75">
      <c r="A44" s="332"/>
      <c r="B44" s="333"/>
      <c r="C44" s="333"/>
      <c r="D44" s="333"/>
      <c r="E44" s="333"/>
      <c r="F44" s="333"/>
      <c r="G44" s="333"/>
      <c r="H44" s="333"/>
      <c r="I44" s="333"/>
      <c r="J44" s="330"/>
      <c r="K44" s="333"/>
      <c r="L44" s="333"/>
      <c r="M44" s="333"/>
      <c r="N44" s="333"/>
      <c r="O44" s="333"/>
      <c r="P44" s="331"/>
    </row>
    <row r="45" spans="1:16" ht="12.75">
      <c r="A45" s="332"/>
      <c r="B45" s="333"/>
      <c r="C45" s="333"/>
      <c r="D45" s="333"/>
      <c r="E45" s="333"/>
      <c r="F45" s="333"/>
      <c r="G45" s="333"/>
      <c r="H45" s="333"/>
      <c r="I45" s="333"/>
      <c r="J45" s="330"/>
      <c r="K45" s="333"/>
      <c r="L45" s="333"/>
      <c r="M45" s="333"/>
      <c r="N45" s="333"/>
      <c r="O45" s="333"/>
      <c r="P45" s="331"/>
    </row>
    <row r="46" spans="1:16" ht="12.75">
      <c r="A46" s="301" t="s">
        <v>279</v>
      </c>
      <c r="B46" s="334"/>
      <c r="C46" s="334"/>
      <c r="D46" s="334"/>
      <c r="E46" s="334"/>
      <c r="F46" s="334"/>
      <c r="G46" s="334"/>
      <c r="H46" s="334"/>
      <c r="I46" s="334"/>
      <c r="J46" s="330"/>
      <c r="K46" s="333"/>
      <c r="L46" s="333"/>
      <c r="M46" s="333"/>
      <c r="N46" s="333"/>
      <c r="O46" s="333"/>
      <c r="P46" s="331"/>
    </row>
    <row r="47" spans="1:16" ht="12.75">
      <c r="A47" s="341">
        <f>""&amp;Basic!I36</f>
      </c>
      <c r="B47" s="370"/>
      <c r="C47" s="370"/>
      <c r="D47" s="370"/>
      <c r="E47" s="370"/>
      <c r="F47" s="370"/>
      <c r="G47" s="370"/>
      <c r="H47" s="370"/>
      <c r="I47" s="371"/>
      <c r="J47" s="330"/>
      <c r="K47" s="333"/>
      <c r="L47" s="333"/>
      <c r="M47" s="333"/>
      <c r="N47" s="333"/>
      <c r="O47" s="333"/>
      <c r="P47" s="331"/>
    </row>
    <row r="48" spans="1:16" ht="12.75">
      <c r="A48" s="341">
        <f>""&amp;Basic!I37</f>
      </c>
      <c r="B48" s="370"/>
      <c r="C48" s="370"/>
      <c r="D48" s="370"/>
      <c r="E48" s="370"/>
      <c r="F48" s="370"/>
      <c r="G48" s="370"/>
      <c r="H48" s="370"/>
      <c r="I48" s="371"/>
      <c r="J48" s="330"/>
      <c r="K48" s="333"/>
      <c r="L48" s="333"/>
      <c r="M48" s="333"/>
      <c r="N48" s="333"/>
      <c r="O48" s="333"/>
      <c r="P48" s="331"/>
    </row>
    <row r="49" spans="1:16" ht="12.75">
      <c r="A49" s="341">
        <f>""&amp;Basic!I38</f>
      </c>
      <c r="B49" s="370"/>
      <c r="C49" s="370"/>
      <c r="D49" s="370"/>
      <c r="E49" s="370"/>
      <c r="F49" s="370"/>
      <c r="G49" s="370"/>
      <c r="H49" s="370"/>
      <c r="I49" s="371"/>
      <c r="J49" s="330"/>
      <c r="K49" s="333"/>
      <c r="L49" s="333"/>
      <c r="M49" s="333"/>
      <c r="N49" s="333"/>
      <c r="O49" s="333"/>
      <c r="P49" s="331"/>
    </row>
    <row r="50" spans="1:16" ht="12.75">
      <c r="A50" s="341">
        <f>""&amp;Basic!I39</f>
      </c>
      <c r="B50" s="370"/>
      <c r="C50" s="370"/>
      <c r="D50" s="370"/>
      <c r="E50" s="370"/>
      <c r="F50" s="370"/>
      <c r="G50" s="370"/>
      <c r="H50" s="370"/>
      <c r="I50" s="371"/>
      <c r="J50" s="330"/>
      <c r="K50" s="333"/>
      <c r="L50" s="333"/>
      <c r="M50" s="333"/>
      <c r="N50" s="333"/>
      <c r="O50" s="333"/>
      <c r="P50" s="331"/>
    </row>
    <row r="51" spans="1:16" ht="13.5" thickBot="1">
      <c r="A51" s="338">
        <f>""&amp;Basic!I40</f>
      </c>
      <c r="B51" s="339"/>
      <c r="C51" s="339"/>
      <c r="D51" s="339"/>
      <c r="E51" s="339"/>
      <c r="F51" s="339"/>
      <c r="G51" s="339"/>
      <c r="H51" s="339"/>
      <c r="I51" s="340"/>
      <c r="J51" s="342"/>
      <c r="K51" s="343"/>
      <c r="L51" s="343"/>
      <c r="M51" s="343"/>
      <c r="N51" s="343"/>
      <c r="O51" s="343"/>
      <c r="P51" s="344"/>
    </row>
  </sheetData>
  <mergeCells count="5">
    <mergeCell ref="A51:I51"/>
    <mergeCell ref="A47:I47"/>
    <mergeCell ref="A48:I48"/>
    <mergeCell ref="A49:I49"/>
    <mergeCell ref="A50:I50"/>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Lobot</dc:creator>
  <cp:keywords/>
  <dc:description/>
  <cp:lastModifiedBy>Prurience</cp:lastModifiedBy>
  <cp:lastPrinted>1999-12-27T06:46:04Z</cp:lastPrinted>
  <dcterms:created xsi:type="dcterms:W3CDTF">1998-04-18T22:29:54Z</dcterms:created>
  <dcterms:modified xsi:type="dcterms:W3CDTF">1999-12-27T06:46:35Z</dcterms:modified>
  <cp:category/>
  <cp:version/>
  <cp:contentType/>
  <cp:contentStatus/>
</cp:coreProperties>
</file>